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7"/>
  <workbookPr defaultThemeVersion="124226"/>
  <mc:AlternateContent xmlns:mc="http://schemas.openxmlformats.org/markup-compatibility/2006">
    <mc:Choice Requires="x15">
      <x15ac:absPath xmlns:x15ac="http://schemas.microsoft.com/office/spreadsheetml/2010/11/ac" url="D:\Рабочая\временная\"/>
    </mc:Choice>
  </mc:AlternateContent>
  <xr:revisionPtr revIDLastSave="0" documentId="8_{E72B3FA7-4D14-41EA-8FF8-25C2B96E2BE0}" xr6:coauthVersionLast="36" xr6:coauthVersionMax="36" xr10:uidLastSave="{00000000-0000-0000-0000-000000000000}"/>
  <bookViews>
    <workbookView xWindow="32760" yWindow="32760" windowWidth="21570" windowHeight="7545"/>
  </bookViews>
  <sheets>
    <sheet name="01.01.23  " sheetId="12" r:id="rId1"/>
  </sheets>
  <definedNames>
    <definedName name="_xlnm.Print_Titles" localSheetId="0">'01.01.23  '!$9:$11</definedName>
    <definedName name="_xlnm.Print_Area" localSheetId="0">'01.01.23  '!$A$1:$N$614</definedName>
  </definedNames>
  <calcPr calcId="191029" fullCalcOnLoad="1"/>
</workbook>
</file>

<file path=xl/calcChain.xml><?xml version="1.0" encoding="utf-8"?>
<calcChain xmlns="http://schemas.openxmlformats.org/spreadsheetml/2006/main">
  <c r="L382" i="12" l="1"/>
  <c r="N511" i="12"/>
  <c r="G544" i="12"/>
  <c r="J483" i="12"/>
  <c r="K483" i="12"/>
  <c r="L483" i="12"/>
  <c r="G483" i="12"/>
  <c r="J465" i="12"/>
  <c r="K465" i="12"/>
  <c r="L465" i="12"/>
  <c r="G558" i="12"/>
  <c r="G557" i="12" s="1"/>
  <c r="M557" i="12" s="1"/>
  <c r="G580" i="12"/>
  <c r="H609" i="12"/>
  <c r="I609" i="12"/>
  <c r="J609" i="12"/>
  <c r="K609" i="12"/>
  <c r="L609" i="12"/>
  <c r="G609" i="12"/>
  <c r="N600" i="12"/>
  <c r="N601" i="12"/>
  <c r="N602" i="12"/>
  <c r="N603" i="12"/>
  <c r="N604" i="12"/>
  <c r="N605" i="12"/>
  <c r="N606" i="12"/>
  <c r="N607" i="12"/>
  <c r="N608" i="12"/>
  <c r="M605" i="12"/>
  <c r="M606" i="12"/>
  <c r="M607" i="12"/>
  <c r="M608" i="12"/>
  <c r="N573" i="12"/>
  <c r="N574" i="12"/>
  <c r="N575" i="12"/>
  <c r="N576" i="12"/>
  <c r="N577" i="12"/>
  <c r="N578" i="12"/>
  <c r="N579" i="12"/>
  <c r="M577" i="12"/>
  <c r="M576" i="12"/>
  <c r="H554" i="12"/>
  <c r="I554" i="12"/>
  <c r="J554" i="12"/>
  <c r="K554" i="12"/>
  <c r="L554" i="12"/>
  <c r="M556" i="12"/>
  <c r="G554" i="12"/>
  <c r="N548" i="12"/>
  <c r="N549" i="12"/>
  <c r="N550" i="12"/>
  <c r="N551" i="12"/>
  <c r="N552" i="12"/>
  <c r="N553" i="12"/>
  <c r="N555" i="12"/>
  <c r="N556" i="12"/>
  <c r="M555" i="12"/>
  <c r="N533" i="12"/>
  <c r="M533" i="12"/>
  <c r="H523" i="12"/>
  <c r="I523" i="12"/>
  <c r="J523" i="12"/>
  <c r="K523" i="12"/>
  <c r="L523" i="12"/>
  <c r="L522" i="12"/>
  <c r="N528" i="12"/>
  <c r="M528" i="12"/>
  <c r="M527" i="12"/>
  <c r="N527" i="12"/>
  <c r="H512" i="12"/>
  <c r="J512" i="12"/>
  <c r="K512" i="12"/>
  <c r="L512" i="12"/>
  <c r="G512" i="12"/>
  <c r="N519" i="12"/>
  <c r="M519" i="12"/>
  <c r="N518" i="12"/>
  <c r="M518" i="12"/>
  <c r="H506" i="12"/>
  <c r="I506" i="12"/>
  <c r="J506" i="12"/>
  <c r="K506" i="12"/>
  <c r="L506" i="12"/>
  <c r="G506" i="12"/>
  <c r="M511" i="12"/>
  <c r="N508" i="12"/>
  <c r="M508" i="12"/>
  <c r="J501" i="12"/>
  <c r="M501" i="12"/>
  <c r="H498" i="12"/>
  <c r="I498" i="12"/>
  <c r="J498" i="12"/>
  <c r="K498" i="12"/>
  <c r="L498" i="12"/>
  <c r="G498" i="12"/>
  <c r="N496" i="12"/>
  <c r="N497" i="12"/>
  <c r="N499" i="12"/>
  <c r="N500" i="12"/>
  <c r="M496" i="12"/>
  <c r="M497" i="12"/>
  <c r="M499" i="12"/>
  <c r="M500" i="12"/>
  <c r="M491" i="12"/>
  <c r="N490" i="12"/>
  <c r="N491" i="12"/>
  <c r="M490" i="12"/>
  <c r="H473" i="12"/>
  <c r="J473" i="12"/>
  <c r="K473" i="12"/>
  <c r="L473" i="12"/>
  <c r="G473" i="12"/>
  <c r="N478" i="12"/>
  <c r="N479" i="12"/>
  <c r="M478" i="12"/>
  <c r="M479" i="12"/>
  <c r="N467" i="12"/>
  <c r="M467" i="12"/>
  <c r="G453" i="12"/>
  <c r="N448" i="12"/>
  <c r="M448" i="12"/>
  <c r="H435" i="12"/>
  <c r="H430" i="12"/>
  <c r="I435" i="12"/>
  <c r="I430" i="12"/>
  <c r="K435" i="12"/>
  <c r="K430" i="12"/>
  <c r="L435" i="12"/>
  <c r="L430" i="12"/>
  <c r="N443" i="12"/>
  <c r="N444" i="12"/>
  <c r="N445" i="12"/>
  <c r="M443" i="12"/>
  <c r="M444" i="12"/>
  <c r="M445" i="12"/>
  <c r="N436" i="12"/>
  <c r="M436" i="12"/>
  <c r="H419" i="12"/>
  <c r="H417" i="12"/>
  <c r="I419" i="12"/>
  <c r="I417" i="12"/>
  <c r="J419" i="12"/>
  <c r="J417" i="12"/>
  <c r="K419" i="12"/>
  <c r="K417" i="12"/>
  <c r="L419" i="12"/>
  <c r="L417" i="12"/>
  <c r="G419" i="12"/>
  <c r="G417" i="12"/>
  <c r="N428" i="12"/>
  <c r="M428" i="12"/>
  <c r="K367" i="12"/>
  <c r="L367" i="12"/>
  <c r="H367" i="12"/>
  <c r="I367" i="12"/>
  <c r="G367" i="12"/>
  <c r="N383" i="12"/>
  <c r="M383" i="12"/>
  <c r="N373" i="12"/>
  <c r="M373" i="12"/>
  <c r="H235" i="12"/>
  <c r="I235" i="12"/>
  <c r="J235" i="12"/>
  <c r="K235" i="12"/>
  <c r="L235" i="12"/>
  <c r="G235" i="12"/>
  <c r="N238" i="12"/>
  <c r="N239" i="12"/>
  <c r="N240" i="12"/>
  <c r="N241" i="12"/>
  <c r="N242" i="12"/>
  <c r="N243" i="12"/>
  <c r="N244" i="12"/>
  <c r="M238" i="12"/>
  <c r="M240" i="12"/>
  <c r="M242" i="12"/>
  <c r="M243" i="12"/>
  <c r="M244" i="12"/>
  <c r="H180" i="12"/>
  <c r="I180" i="12"/>
  <c r="J180" i="12"/>
  <c r="K180" i="12"/>
  <c r="L180" i="12"/>
  <c r="G180" i="12"/>
  <c r="G209" i="12"/>
  <c r="G205" i="12"/>
  <c r="H109" i="12"/>
  <c r="H94" i="12"/>
  <c r="I109" i="12"/>
  <c r="J109" i="12"/>
  <c r="K109" i="12"/>
  <c r="L109" i="12"/>
  <c r="N89" i="12"/>
  <c r="M89" i="12"/>
  <c r="G86" i="12"/>
  <c r="G83" i="12" s="1"/>
  <c r="N87" i="12"/>
  <c r="N88" i="12"/>
  <c r="N90" i="12"/>
  <c r="M87" i="12"/>
  <c r="M88" i="12"/>
  <c r="M90" i="12"/>
  <c r="H86" i="12"/>
  <c r="H83" i="12" s="1"/>
  <c r="I86" i="12"/>
  <c r="I83" i="12" s="1"/>
  <c r="J86" i="12"/>
  <c r="K86" i="12"/>
  <c r="K83" i="12"/>
  <c r="L86" i="12"/>
  <c r="L83" i="12"/>
  <c r="M78" i="12"/>
  <c r="M80" i="12"/>
  <c r="M81" i="12"/>
  <c r="M82" i="12"/>
  <c r="M76" i="12"/>
  <c r="H79" i="12"/>
  <c r="I79" i="12"/>
  <c r="J79" i="12"/>
  <c r="K79" i="12"/>
  <c r="L79" i="12"/>
  <c r="G79" i="12"/>
  <c r="N78" i="12"/>
  <c r="N80" i="12"/>
  <c r="N81" i="12"/>
  <c r="N82" i="12"/>
  <c r="N49" i="12"/>
  <c r="N50" i="12"/>
  <c r="N51" i="12"/>
  <c r="N45" i="12" s="1"/>
  <c r="M50" i="12"/>
  <c r="M51" i="12"/>
  <c r="H45" i="12"/>
  <c r="I45" i="12"/>
  <c r="J45" i="12"/>
  <c r="K45" i="12"/>
  <c r="L45" i="12"/>
  <c r="G45" i="12"/>
  <c r="L44" i="12"/>
  <c r="L43" i="12"/>
  <c r="J44" i="12"/>
  <c r="M44" i="12"/>
  <c r="N32" i="12"/>
  <c r="M32" i="12"/>
  <c r="G16" i="12"/>
  <c r="M16" i="12"/>
  <c r="G14" i="12"/>
  <c r="J15" i="12"/>
  <c r="M15" i="12" s="1"/>
  <c r="N15" i="12"/>
  <c r="N16" i="12"/>
  <c r="G17" i="12"/>
  <c r="H17" i="12"/>
  <c r="I17" i="12"/>
  <c r="J17" i="12"/>
  <c r="L17" i="12"/>
  <c r="M18" i="12"/>
  <c r="N18" i="12"/>
  <c r="M19" i="12"/>
  <c r="N19" i="12"/>
  <c r="G20" i="12"/>
  <c r="H20" i="12"/>
  <c r="I20" i="12"/>
  <c r="J20" i="12"/>
  <c r="K20" i="12"/>
  <c r="L20" i="12"/>
  <c r="G21" i="12"/>
  <c r="M21" i="12"/>
  <c r="N21" i="12"/>
  <c r="M22" i="12"/>
  <c r="N22" i="12"/>
  <c r="M23" i="12"/>
  <c r="N23" i="12"/>
  <c r="M24" i="12"/>
  <c r="N24" i="12"/>
  <c r="M25" i="12"/>
  <c r="N25" i="12"/>
  <c r="G26" i="12"/>
  <c r="M26" i="12" s="1"/>
  <c r="N26" i="12"/>
  <c r="M27" i="12"/>
  <c r="N27" i="12"/>
  <c r="M28" i="12"/>
  <c r="N28" i="12"/>
  <c r="G29" i="12"/>
  <c r="M29" i="12"/>
  <c r="N29" i="12"/>
  <c r="M30" i="12"/>
  <c r="N30" i="12"/>
  <c r="M31" i="12"/>
  <c r="N31" i="12"/>
  <c r="M33" i="12"/>
  <c r="N33" i="12"/>
  <c r="G34" i="12"/>
  <c r="H34" i="12"/>
  <c r="I34" i="12"/>
  <c r="J34" i="12"/>
  <c r="K34" i="12"/>
  <c r="L34" i="12"/>
  <c r="N35" i="12"/>
  <c r="M36" i="12"/>
  <c r="N36" i="12"/>
  <c r="G37" i="12"/>
  <c r="M37" i="12"/>
  <c r="N37" i="12"/>
  <c r="M38" i="12"/>
  <c r="N38" i="12"/>
  <c r="M39" i="12"/>
  <c r="N39" i="12"/>
  <c r="G40" i="12"/>
  <c r="H40" i="12"/>
  <c r="I40" i="12"/>
  <c r="K40" i="12"/>
  <c r="L40" i="12"/>
  <c r="J41" i="12"/>
  <c r="M41" i="12"/>
  <c r="N41" i="12"/>
  <c r="M42" i="12"/>
  <c r="N42" i="12"/>
  <c r="G43" i="12"/>
  <c r="H43" i="12"/>
  <c r="I43" i="12"/>
  <c r="I52" i="12" s="1"/>
  <c r="K43" i="12"/>
  <c r="M46" i="12"/>
  <c r="N46" i="12"/>
  <c r="M47" i="12"/>
  <c r="N47" i="12"/>
  <c r="M48" i="12"/>
  <c r="M45" i="12" s="1"/>
  <c r="N48" i="12"/>
  <c r="G49" i="12"/>
  <c r="M49" i="12" s="1"/>
  <c r="G55" i="12"/>
  <c r="H55" i="12"/>
  <c r="I55" i="12"/>
  <c r="J55" i="12"/>
  <c r="K55" i="12"/>
  <c r="L55" i="12"/>
  <c r="M56" i="12"/>
  <c r="N56" i="12"/>
  <c r="J57" i="12"/>
  <c r="G57" i="12" s="1"/>
  <c r="M57" i="12"/>
  <c r="N57" i="12"/>
  <c r="G58" i="12"/>
  <c r="M58" i="12" s="1"/>
  <c r="N58" i="12"/>
  <c r="G59" i="12"/>
  <c r="M59" i="12"/>
  <c r="N59" i="12"/>
  <c r="G60" i="12"/>
  <c r="M60" i="12" s="1"/>
  <c r="N60" i="12"/>
  <c r="N61" i="12"/>
  <c r="G62" i="12"/>
  <c r="M62" i="12" s="1"/>
  <c r="N62" i="12"/>
  <c r="G63" i="12"/>
  <c r="M63" i="12"/>
  <c r="N63" i="12"/>
  <c r="G64" i="12"/>
  <c r="M64" i="12" s="1"/>
  <c r="N64" i="12"/>
  <c r="G65" i="12"/>
  <c r="M65" i="12"/>
  <c r="N65" i="12"/>
  <c r="G66" i="12"/>
  <c r="M66" i="12" s="1"/>
  <c r="N66" i="12"/>
  <c r="G67" i="12"/>
  <c r="M67" i="12"/>
  <c r="N67" i="12"/>
  <c r="G68" i="12"/>
  <c r="M68" i="12" s="1"/>
  <c r="N68" i="12"/>
  <c r="M69" i="12"/>
  <c r="N69" i="12"/>
  <c r="M70" i="12"/>
  <c r="N70" i="12"/>
  <c r="M71" i="12"/>
  <c r="N71" i="12"/>
  <c r="M72" i="12"/>
  <c r="N72" i="12"/>
  <c r="G73" i="12"/>
  <c r="H73" i="12"/>
  <c r="I73" i="12"/>
  <c r="J73" i="12"/>
  <c r="J61" i="12" s="1"/>
  <c r="G61" i="12" s="1"/>
  <c r="M61" i="12" s="1"/>
  <c r="K73" i="12"/>
  <c r="L73" i="12"/>
  <c r="M74" i="12"/>
  <c r="N74" i="12"/>
  <c r="M75" i="12"/>
  <c r="N75" i="12"/>
  <c r="N76" i="12"/>
  <c r="G77" i="12"/>
  <c r="H77" i="12"/>
  <c r="I77" i="12"/>
  <c r="J77" i="12"/>
  <c r="K77" i="12"/>
  <c r="L77" i="12"/>
  <c r="M84" i="12"/>
  <c r="N84" i="12"/>
  <c r="M85" i="12"/>
  <c r="N85" i="12"/>
  <c r="M95" i="12"/>
  <c r="N95" i="12"/>
  <c r="M96" i="12"/>
  <c r="N96" i="12"/>
  <c r="G97" i="12"/>
  <c r="M97" i="12"/>
  <c r="N97" i="12"/>
  <c r="M98" i="12"/>
  <c r="N98" i="12"/>
  <c r="G99" i="12"/>
  <c r="I99" i="12"/>
  <c r="J99" i="12"/>
  <c r="J94" i="12" s="1"/>
  <c r="K99" i="12"/>
  <c r="L99" i="12"/>
  <c r="G100" i="12"/>
  <c r="M100" i="12"/>
  <c r="N100" i="12"/>
  <c r="M101" i="12"/>
  <c r="N101" i="12"/>
  <c r="M102" i="12"/>
  <c r="N102" i="12"/>
  <c r="M103" i="12"/>
  <c r="N103" i="12"/>
  <c r="M104" i="12"/>
  <c r="N104" i="12"/>
  <c r="M105" i="12"/>
  <c r="N105" i="12"/>
  <c r="G106" i="12"/>
  <c r="M106" i="12" s="1"/>
  <c r="N106" i="12"/>
  <c r="G107" i="12"/>
  <c r="M107" i="12"/>
  <c r="N107" i="12"/>
  <c r="M108" i="12"/>
  <c r="N108" i="12"/>
  <c r="G110" i="12"/>
  <c r="M110" i="12" s="1"/>
  <c r="N110" i="12"/>
  <c r="G111" i="12"/>
  <c r="M111" i="12"/>
  <c r="N111" i="12"/>
  <c r="G112" i="12"/>
  <c r="M112" i="12" s="1"/>
  <c r="N112" i="12"/>
  <c r="G113" i="12"/>
  <c r="M113" i="12"/>
  <c r="N113" i="12"/>
  <c r="G114" i="12"/>
  <c r="M114" i="12" s="1"/>
  <c r="N114" i="12"/>
  <c r="G115" i="12"/>
  <c r="M115" i="12"/>
  <c r="N115" i="12"/>
  <c r="G116" i="12"/>
  <c r="M116" i="12" s="1"/>
  <c r="N116" i="12"/>
  <c r="G117" i="12"/>
  <c r="M117" i="12"/>
  <c r="N117" i="12"/>
  <c r="M118" i="12"/>
  <c r="N118" i="12"/>
  <c r="M119" i="12"/>
  <c r="N119" i="12"/>
  <c r="M120" i="12"/>
  <c r="N120" i="12"/>
  <c r="M121" i="12"/>
  <c r="N121" i="12"/>
  <c r="M122" i="12"/>
  <c r="N122" i="12"/>
  <c r="M123" i="12"/>
  <c r="N123" i="12"/>
  <c r="M124" i="12"/>
  <c r="N124" i="12"/>
  <c r="M125" i="12"/>
  <c r="N125" i="12"/>
  <c r="M126" i="12"/>
  <c r="N126" i="12"/>
  <c r="G127" i="12"/>
  <c r="J127" i="12"/>
  <c r="N127" i="12"/>
  <c r="M128" i="12"/>
  <c r="N128" i="12"/>
  <c r="G129" i="12"/>
  <c r="H129" i="12"/>
  <c r="I129" i="12"/>
  <c r="J129" i="12"/>
  <c r="K129" i="12"/>
  <c r="L129" i="12"/>
  <c r="M130" i="12"/>
  <c r="N130" i="12"/>
  <c r="M131" i="12"/>
  <c r="N131" i="12"/>
  <c r="M132" i="12"/>
  <c r="N132" i="12"/>
  <c r="M133" i="12"/>
  <c r="N133" i="12"/>
  <c r="J134" i="12"/>
  <c r="M134" i="12"/>
  <c r="N134" i="12"/>
  <c r="G135" i="12"/>
  <c r="H135" i="12"/>
  <c r="H139" i="12" s="1"/>
  <c r="I135" i="12"/>
  <c r="J135" i="12"/>
  <c r="K135" i="12"/>
  <c r="L135" i="12"/>
  <c r="M136" i="12"/>
  <c r="N136" i="12"/>
  <c r="M137" i="12"/>
  <c r="N137" i="12"/>
  <c r="M138" i="12"/>
  <c r="N138" i="12"/>
  <c r="J142" i="12"/>
  <c r="G142" i="12" s="1"/>
  <c r="M142" i="12"/>
  <c r="N142" i="12"/>
  <c r="G143" i="12"/>
  <c r="M143" i="12" s="1"/>
  <c r="N143" i="12"/>
  <c r="G144" i="12"/>
  <c r="M144" i="12"/>
  <c r="N144" i="12"/>
  <c r="G145" i="12"/>
  <c r="M145" i="12" s="1"/>
  <c r="N145" i="12"/>
  <c r="G146" i="12"/>
  <c r="M146" i="12"/>
  <c r="N146" i="12"/>
  <c r="G147" i="12"/>
  <c r="M147" i="12" s="1"/>
  <c r="N147" i="12"/>
  <c r="G148" i="12"/>
  <c r="M148" i="12"/>
  <c r="N148" i="12"/>
  <c r="G149" i="12"/>
  <c r="M149" i="12" s="1"/>
  <c r="N149" i="12"/>
  <c r="G150" i="12"/>
  <c r="M150" i="12"/>
  <c r="N150" i="12"/>
  <c r="G151" i="12"/>
  <c r="M151" i="12" s="1"/>
  <c r="N151" i="12"/>
  <c r="G152" i="12"/>
  <c r="M152" i="12"/>
  <c r="N152" i="12"/>
  <c r="G153" i="12"/>
  <c r="M153" i="12" s="1"/>
  <c r="N153" i="12"/>
  <c r="G154" i="12"/>
  <c r="M154" i="12"/>
  <c r="N154" i="12"/>
  <c r="G155" i="12"/>
  <c r="M155" i="12" s="1"/>
  <c r="N155" i="12"/>
  <c r="G156" i="12"/>
  <c r="M156" i="12"/>
  <c r="N156" i="12"/>
  <c r="G157" i="12"/>
  <c r="M157" i="12" s="1"/>
  <c r="N157" i="12"/>
  <c r="G158" i="12"/>
  <c r="M158" i="12"/>
  <c r="N158" i="12"/>
  <c r="G159" i="12"/>
  <c r="M159" i="12" s="1"/>
  <c r="N159" i="12"/>
  <c r="G160" i="12"/>
  <c r="M160" i="12"/>
  <c r="N160" i="12"/>
  <c r="G161" i="12"/>
  <c r="M161" i="12" s="1"/>
  <c r="N161" i="12"/>
  <c r="G162" i="12"/>
  <c r="M162" i="12"/>
  <c r="N162" i="12"/>
  <c r="G163" i="12"/>
  <c r="M163" i="12" s="1"/>
  <c r="N163" i="12"/>
  <c r="G164" i="12"/>
  <c r="M164" i="12"/>
  <c r="N164" i="12"/>
  <c r="G165" i="12"/>
  <c r="M165" i="12" s="1"/>
  <c r="N165" i="12"/>
  <c r="G166" i="12"/>
  <c r="M166" i="12"/>
  <c r="N166" i="12"/>
  <c r="G167" i="12"/>
  <c r="M167" i="12" s="1"/>
  <c r="N167" i="12"/>
  <c r="G168" i="12"/>
  <c r="M168" i="12"/>
  <c r="N168" i="12"/>
  <c r="G169" i="12"/>
  <c r="M169" i="12" s="1"/>
  <c r="N169" i="12"/>
  <c r="G170" i="12"/>
  <c r="M170" i="12"/>
  <c r="N170" i="12"/>
  <c r="G171" i="12"/>
  <c r="M171" i="12" s="1"/>
  <c r="N171" i="12"/>
  <c r="G172" i="12"/>
  <c r="M172" i="12"/>
  <c r="N172" i="12"/>
  <c r="G173" i="12"/>
  <c r="M173" i="12" s="1"/>
  <c r="N173" i="12"/>
  <c r="J174" i="12"/>
  <c r="M174" i="12"/>
  <c r="N174" i="12"/>
  <c r="G175" i="12"/>
  <c r="M175" i="12" s="1"/>
  <c r="N175" i="12"/>
  <c r="G176" i="12"/>
  <c r="H176" i="12"/>
  <c r="I176" i="12"/>
  <c r="J176" i="12"/>
  <c r="K176" i="12"/>
  <c r="L176" i="12"/>
  <c r="M177" i="12"/>
  <c r="N177" i="12"/>
  <c r="M178" i="12"/>
  <c r="N178" i="12"/>
  <c r="G179" i="12"/>
  <c r="M179" i="12"/>
  <c r="N179" i="12"/>
  <c r="M181" i="12"/>
  <c r="N181" i="12"/>
  <c r="M182" i="12"/>
  <c r="N182" i="12"/>
  <c r="M183" i="12"/>
  <c r="N183" i="12"/>
  <c r="M184" i="12"/>
  <c r="N184" i="12"/>
  <c r="M185" i="12"/>
  <c r="N185" i="12"/>
  <c r="G186" i="12"/>
  <c r="H186" i="12"/>
  <c r="J186" i="12"/>
  <c r="K186" i="12"/>
  <c r="L186" i="12"/>
  <c r="M187" i="12"/>
  <c r="N187" i="12"/>
  <c r="M188" i="12"/>
  <c r="N188" i="12"/>
  <c r="M189" i="12"/>
  <c r="N189" i="12"/>
  <c r="M190" i="12"/>
  <c r="N190" i="12"/>
  <c r="M191" i="12"/>
  <c r="N191" i="12"/>
  <c r="M192" i="12"/>
  <c r="N192" i="12"/>
  <c r="I186" i="12"/>
  <c r="M193" i="12"/>
  <c r="N193" i="12"/>
  <c r="M194" i="12"/>
  <c r="N194" i="12"/>
  <c r="M196" i="12"/>
  <c r="N196" i="12"/>
  <c r="M197" i="12"/>
  <c r="N197" i="12"/>
  <c r="M198" i="12"/>
  <c r="N198" i="12"/>
  <c r="M199" i="12"/>
  <c r="N199" i="12"/>
  <c r="M200" i="12"/>
  <c r="N200" i="12"/>
  <c r="M201" i="12"/>
  <c r="N201" i="12"/>
  <c r="M202" i="12"/>
  <c r="N202" i="12"/>
  <c r="M203" i="12"/>
  <c r="N203" i="12"/>
  <c r="M204" i="12"/>
  <c r="N204" i="12"/>
  <c r="H195" i="12"/>
  <c r="I205" i="12"/>
  <c r="J205" i="12"/>
  <c r="K205" i="12"/>
  <c r="L205" i="12"/>
  <c r="M206" i="12"/>
  <c r="N206" i="12"/>
  <c r="M207" i="12"/>
  <c r="N207" i="12"/>
  <c r="M208" i="12"/>
  <c r="N208" i="12"/>
  <c r="N209" i="12"/>
  <c r="M210" i="12"/>
  <c r="N210" i="12"/>
  <c r="M211" i="12"/>
  <c r="N211" i="12"/>
  <c r="G212" i="12"/>
  <c r="I212" i="12"/>
  <c r="J212" i="12"/>
  <c r="K212" i="12"/>
  <c r="L212" i="12"/>
  <c r="M213" i="12"/>
  <c r="N213" i="12"/>
  <c r="M214" i="12"/>
  <c r="N214" i="12"/>
  <c r="M215" i="12"/>
  <c r="N215" i="12"/>
  <c r="J216" i="12"/>
  <c r="N216" i="12"/>
  <c r="G217" i="12"/>
  <c r="M217" i="12" s="1"/>
  <c r="N217" i="12"/>
  <c r="G218" i="12"/>
  <c r="M218" i="12"/>
  <c r="N218" i="12"/>
  <c r="G219" i="12"/>
  <c r="N219" i="12"/>
  <c r="G220" i="12"/>
  <c r="M220" i="12" s="1"/>
  <c r="N220" i="12"/>
  <c r="G221" i="12"/>
  <c r="M221" i="12"/>
  <c r="N221" i="12"/>
  <c r="G222" i="12"/>
  <c r="M222" i="12" s="1"/>
  <c r="N222" i="12"/>
  <c r="G223" i="12"/>
  <c r="M223" i="12"/>
  <c r="N223" i="12"/>
  <c r="G224" i="12"/>
  <c r="M224" i="12" s="1"/>
  <c r="N224" i="12"/>
  <c r="M225" i="12"/>
  <c r="N225" i="12"/>
  <c r="G226" i="12"/>
  <c r="H226" i="12"/>
  <c r="I226" i="12"/>
  <c r="J226" i="12"/>
  <c r="K226" i="12"/>
  <c r="L226" i="12"/>
  <c r="M228" i="12"/>
  <c r="N228" i="12"/>
  <c r="M229" i="12"/>
  <c r="N229" i="12"/>
  <c r="M230" i="12"/>
  <c r="N230" i="12"/>
  <c r="M231" i="12"/>
  <c r="N231" i="12"/>
  <c r="M236" i="12"/>
  <c r="N236" i="12"/>
  <c r="M237" i="12"/>
  <c r="N237" i="12"/>
  <c r="G239" i="12"/>
  <c r="J239" i="12"/>
  <c r="G241" i="12"/>
  <c r="J241" i="12"/>
  <c r="G245" i="12"/>
  <c r="H245" i="12"/>
  <c r="I245" i="12"/>
  <c r="J245" i="12"/>
  <c r="K245" i="12"/>
  <c r="L245" i="12"/>
  <c r="M246" i="12"/>
  <c r="N246" i="12"/>
  <c r="G247" i="12"/>
  <c r="H247" i="12"/>
  <c r="I247" i="12"/>
  <c r="J247" i="12"/>
  <c r="K247" i="12"/>
  <c r="L247" i="12"/>
  <c r="M248" i="12"/>
  <c r="N248" i="12"/>
  <c r="M252" i="12"/>
  <c r="N252" i="12"/>
  <c r="J253" i="12"/>
  <c r="G253" i="12" s="1"/>
  <c r="M253" i="12"/>
  <c r="N253" i="12"/>
  <c r="G254" i="12"/>
  <c r="M254" i="12" s="1"/>
  <c r="N254" i="12"/>
  <c r="G255" i="12"/>
  <c r="M255" i="12"/>
  <c r="N255" i="12"/>
  <c r="G256" i="12"/>
  <c r="M256" i="12" s="1"/>
  <c r="N256" i="12"/>
  <c r="G257" i="12"/>
  <c r="M257" i="12"/>
  <c r="N257" i="12"/>
  <c r="G258" i="12"/>
  <c r="M258" i="12" s="1"/>
  <c r="N258" i="12"/>
  <c r="G259" i="12"/>
  <c r="M259" i="12"/>
  <c r="N259" i="12"/>
  <c r="G260" i="12"/>
  <c r="M260" i="12" s="1"/>
  <c r="N260" i="12"/>
  <c r="G261" i="12"/>
  <c r="H261" i="12"/>
  <c r="I261" i="12"/>
  <c r="J261" i="12"/>
  <c r="K261" i="12"/>
  <c r="L261" i="12"/>
  <c r="M262" i="12"/>
  <c r="N262" i="12"/>
  <c r="M263" i="12"/>
  <c r="N263" i="12"/>
  <c r="G264" i="12"/>
  <c r="M264" i="12"/>
  <c r="N264" i="12"/>
  <c r="M265" i="12"/>
  <c r="N265" i="12"/>
  <c r="M266" i="12"/>
  <c r="N266" i="12"/>
  <c r="M267" i="12"/>
  <c r="N267" i="12"/>
  <c r="M268" i="12"/>
  <c r="N268" i="12"/>
  <c r="G269" i="12"/>
  <c r="H269" i="12"/>
  <c r="I269" i="12"/>
  <c r="J269" i="12"/>
  <c r="K269" i="12"/>
  <c r="L269" i="12"/>
  <c r="M270" i="12"/>
  <c r="N270" i="12"/>
  <c r="J271" i="12"/>
  <c r="N271" i="12"/>
  <c r="G272" i="12"/>
  <c r="M272" i="12" s="1"/>
  <c r="N272" i="12"/>
  <c r="G273" i="12"/>
  <c r="M273" i="12"/>
  <c r="N273" i="12"/>
  <c r="G274" i="12"/>
  <c r="M274" i="12" s="1"/>
  <c r="N274" i="12"/>
  <c r="G275" i="12"/>
  <c r="M275" i="12"/>
  <c r="N275" i="12"/>
  <c r="G276" i="12"/>
  <c r="M276" i="12" s="1"/>
  <c r="N276" i="12"/>
  <c r="G277" i="12"/>
  <c r="M277" i="12"/>
  <c r="N277" i="12"/>
  <c r="G278" i="12"/>
  <c r="M278" i="12" s="1"/>
  <c r="N278" i="12"/>
  <c r="M280" i="12"/>
  <c r="N280" i="12"/>
  <c r="M281" i="12"/>
  <c r="N281" i="12"/>
  <c r="N282" i="12"/>
  <c r="J283" i="12"/>
  <c r="G283" i="12" s="1"/>
  <c r="M283" i="12" s="1"/>
  <c r="N283" i="12"/>
  <c r="G284" i="12"/>
  <c r="M284" i="12" s="1"/>
  <c r="N284" i="12"/>
  <c r="G285" i="12"/>
  <c r="M285" i="12"/>
  <c r="N285" i="12"/>
  <c r="G286" i="12"/>
  <c r="M286" i="12" s="1"/>
  <c r="N286" i="12"/>
  <c r="M287" i="12"/>
  <c r="N287" i="12"/>
  <c r="G288" i="12"/>
  <c r="M288" i="12"/>
  <c r="N288" i="12"/>
  <c r="J289" i="12"/>
  <c r="G289" i="12" s="1"/>
  <c r="M289" i="12"/>
  <c r="N289" i="12"/>
  <c r="G290" i="12"/>
  <c r="M290" i="12" s="1"/>
  <c r="N290" i="12"/>
  <c r="G291" i="12"/>
  <c r="M291" i="12"/>
  <c r="N291" i="12"/>
  <c r="G292" i="12"/>
  <c r="M292" i="12" s="1"/>
  <c r="N292" i="12"/>
  <c r="M293" i="12"/>
  <c r="N293" i="12"/>
  <c r="G294" i="12"/>
  <c r="M294" i="12"/>
  <c r="N294" i="12"/>
  <c r="G295" i="12"/>
  <c r="M295" i="12" s="1"/>
  <c r="N295" i="12"/>
  <c r="G296" i="12"/>
  <c r="M296" i="12" s="1"/>
  <c r="N296" i="12"/>
  <c r="M297" i="12"/>
  <c r="N297" i="12"/>
  <c r="M298" i="12"/>
  <c r="N298" i="12"/>
  <c r="M299" i="12"/>
  <c r="N299" i="12"/>
  <c r="M300" i="12"/>
  <c r="N300" i="12"/>
  <c r="M301" i="12"/>
  <c r="N301" i="12"/>
  <c r="G302" i="12"/>
  <c r="M302" i="12"/>
  <c r="N302" i="12"/>
  <c r="N303" i="12"/>
  <c r="G304" i="12"/>
  <c r="M304" i="12"/>
  <c r="N304" i="12"/>
  <c r="J305" i="12"/>
  <c r="G305" i="12" s="1"/>
  <c r="M305" i="12" s="1"/>
  <c r="N305" i="12"/>
  <c r="G306" i="12"/>
  <c r="M306" i="12" s="1"/>
  <c r="N306" i="12"/>
  <c r="G307" i="12"/>
  <c r="M307" i="12"/>
  <c r="N307" i="12"/>
  <c r="G308" i="12"/>
  <c r="M308" i="12" s="1"/>
  <c r="N308" i="12"/>
  <c r="G309" i="12"/>
  <c r="M309" i="12"/>
  <c r="N309" i="12"/>
  <c r="J310" i="12"/>
  <c r="G310" i="12" s="1"/>
  <c r="M310" i="12" s="1"/>
  <c r="N310" i="12"/>
  <c r="G311" i="12"/>
  <c r="M311" i="12" s="1"/>
  <c r="N311" i="12"/>
  <c r="G312" i="12"/>
  <c r="M312" i="12"/>
  <c r="N312" i="12"/>
  <c r="G313" i="12"/>
  <c r="M313" i="12" s="1"/>
  <c r="N313" i="12"/>
  <c r="G314" i="12"/>
  <c r="M314" i="12"/>
  <c r="N314" i="12"/>
  <c r="G315" i="12"/>
  <c r="M315" i="12" s="1"/>
  <c r="N315" i="12"/>
  <c r="G316" i="12"/>
  <c r="M316" i="12"/>
  <c r="N316" i="12"/>
  <c r="G317" i="12"/>
  <c r="M317" i="12" s="1"/>
  <c r="N317" i="12"/>
  <c r="G318" i="12"/>
  <c r="M318" i="12"/>
  <c r="N318" i="12"/>
  <c r="G319" i="12"/>
  <c r="M319" i="12" s="1"/>
  <c r="N319" i="12"/>
  <c r="G320" i="12"/>
  <c r="M320" i="12"/>
  <c r="N320" i="12"/>
  <c r="G321" i="12"/>
  <c r="M321" i="12" s="1"/>
  <c r="N321" i="12"/>
  <c r="G322" i="12"/>
  <c r="M322" i="12"/>
  <c r="N322" i="12"/>
  <c r="J323" i="12"/>
  <c r="G323" i="12" s="1"/>
  <c r="M323" i="12" s="1"/>
  <c r="N323" i="12"/>
  <c r="G324" i="12"/>
  <c r="M324" i="12" s="1"/>
  <c r="N324" i="12"/>
  <c r="G325" i="12"/>
  <c r="M325" i="12"/>
  <c r="N325" i="12"/>
  <c r="M326" i="12"/>
  <c r="N326" i="12"/>
  <c r="G327" i="12"/>
  <c r="M327" i="12" s="1"/>
  <c r="N327" i="12"/>
  <c r="G328" i="12"/>
  <c r="M328" i="12"/>
  <c r="N328" i="12"/>
  <c r="J329" i="12"/>
  <c r="G329" i="12" s="1"/>
  <c r="M329" i="12" s="1"/>
  <c r="N329" i="12"/>
  <c r="G330" i="12"/>
  <c r="M330" i="12" s="1"/>
  <c r="N330" i="12"/>
  <c r="G331" i="12"/>
  <c r="M331" i="12"/>
  <c r="N331" i="12"/>
  <c r="M332" i="12"/>
  <c r="N332" i="12"/>
  <c r="J333" i="12"/>
  <c r="G333" i="12" s="1"/>
  <c r="M333" i="12" s="1"/>
  <c r="N333" i="12"/>
  <c r="G334" i="12"/>
  <c r="M334" i="12" s="1"/>
  <c r="N334" i="12"/>
  <c r="M335" i="12"/>
  <c r="N335" i="12"/>
  <c r="J336" i="12"/>
  <c r="N336" i="12"/>
  <c r="M337" i="12"/>
  <c r="N337" i="12"/>
  <c r="G338" i="12"/>
  <c r="M338" i="12"/>
  <c r="N338" i="12"/>
  <c r="G339" i="12"/>
  <c r="M339" i="12" s="1"/>
  <c r="N339" i="12"/>
  <c r="M340" i="12"/>
  <c r="N340" i="12"/>
  <c r="J341" i="12"/>
  <c r="G341" i="12"/>
  <c r="M341" i="12" s="1"/>
  <c r="N341" i="12"/>
  <c r="J342" i="12"/>
  <c r="G342" i="12"/>
  <c r="M342" i="12" s="1"/>
  <c r="N342" i="12"/>
  <c r="J343" i="12"/>
  <c r="G343" i="12"/>
  <c r="M343" i="12" s="1"/>
  <c r="N343" i="12"/>
  <c r="G344" i="12"/>
  <c r="M344" i="12"/>
  <c r="N344" i="12"/>
  <c r="G345" i="12"/>
  <c r="M345" i="12" s="1"/>
  <c r="N345" i="12"/>
  <c r="J346" i="12"/>
  <c r="G346" i="12"/>
  <c r="M346" i="12" s="1"/>
  <c r="N346" i="12"/>
  <c r="G347" i="12"/>
  <c r="M347" i="12"/>
  <c r="N347" i="12"/>
  <c r="M348" i="12"/>
  <c r="N348" i="12"/>
  <c r="M349" i="12"/>
  <c r="N349" i="12"/>
  <c r="J350" i="12"/>
  <c r="G350" i="12" s="1"/>
  <c r="M350" i="12" s="1"/>
  <c r="N350" i="12"/>
  <c r="G351" i="12"/>
  <c r="M351" i="12" s="1"/>
  <c r="N351" i="12"/>
  <c r="G352" i="12"/>
  <c r="M352" i="12"/>
  <c r="N352" i="12"/>
  <c r="G353" i="12"/>
  <c r="M353" i="12" s="1"/>
  <c r="N353" i="12"/>
  <c r="G354" i="12"/>
  <c r="M354" i="12"/>
  <c r="N354" i="12"/>
  <c r="J355" i="12"/>
  <c r="G355" i="12" s="1"/>
  <c r="M355" i="12" s="1"/>
  <c r="N355" i="12"/>
  <c r="G356" i="12"/>
  <c r="M356" i="12" s="1"/>
  <c r="N356" i="12"/>
  <c r="G357" i="12"/>
  <c r="M357" i="12"/>
  <c r="N357" i="12"/>
  <c r="G358" i="12"/>
  <c r="M358" i="12" s="1"/>
  <c r="N358" i="12"/>
  <c r="G359" i="12"/>
  <c r="M359" i="12"/>
  <c r="N359" i="12"/>
  <c r="G360" i="12"/>
  <c r="M360" i="12" s="1"/>
  <c r="N360" i="12"/>
  <c r="J361" i="12"/>
  <c r="G361" i="12"/>
  <c r="M361" i="12" s="1"/>
  <c r="N361" i="12"/>
  <c r="G362" i="12"/>
  <c r="M362" i="12"/>
  <c r="N362" i="12"/>
  <c r="G363" i="12"/>
  <c r="M363" i="12" s="1"/>
  <c r="N363" i="12"/>
  <c r="N364" i="12"/>
  <c r="M368" i="12"/>
  <c r="N368" i="12"/>
  <c r="M369" i="12"/>
  <c r="N369" i="12"/>
  <c r="M370" i="12"/>
  <c r="N370" i="12"/>
  <c r="M371" i="12"/>
  <c r="N371" i="12"/>
  <c r="M372" i="12"/>
  <c r="N372" i="12"/>
  <c r="M374" i="12"/>
  <c r="N374" i="12"/>
  <c r="M375" i="12"/>
  <c r="N375" i="12"/>
  <c r="M376" i="12"/>
  <c r="N376" i="12"/>
  <c r="M377" i="12"/>
  <c r="N377" i="12"/>
  <c r="M378" i="12"/>
  <c r="N378" i="12"/>
  <c r="M379" i="12"/>
  <c r="N379" i="12"/>
  <c r="M380" i="12"/>
  <c r="N380" i="12"/>
  <c r="J381" i="12"/>
  <c r="J367" i="12" s="1"/>
  <c r="J403" i="12" s="1"/>
  <c r="M403" i="12" s="1"/>
  <c r="N381" i="12"/>
  <c r="M382" i="12"/>
  <c r="N382" i="12"/>
  <c r="M384" i="12"/>
  <c r="N384" i="12"/>
  <c r="M385" i="12"/>
  <c r="N385" i="12"/>
  <c r="N367" i="12" s="1"/>
  <c r="G386" i="12"/>
  <c r="M386" i="12"/>
  <c r="N386" i="12"/>
  <c r="G387" i="12"/>
  <c r="M387" i="12" s="1"/>
  <c r="N387" i="12"/>
  <c r="G388" i="12"/>
  <c r="M388" i="12"/>
  <c r="N388" i="12"/>
  <c r="G389" i="12"/>
  <c r="H389" i="12"/>
  <c r="I389" i="12"/>
  <c r="L389" i="12"/>
  <c r="M390" i="12"/>
  <c r="N390" i="12"/>
  <c r="M391" i="12"/>
  <c r="N391" i="12"/>
  <c r="J392" i="12"/>
  <c r="M392" i="12" s="1"/>
  <c r="N392" i="12"/>
  <c r="M393" i="12"/>
  <c r="N393" i="12"/>
  <c r="G394" i="12"/>
  <c r="M394" i="12"/>
  <c r="N394" i="12"/>
  <c r="M395" i="12"/>
  <c r="N395" i="12"/>
  <c r="M396" i="12"/>
  <c r="N396" i="12"/>
  <c r="G397" i="12"/>
  <c r="M397" i="12" s="1"/>
  <c r="N397" i="12"/>
  <c r="M398" i="12"/>
  <c r="N398" i="12"/>
  <c r="K399" i="12"/>
  <c r="L399" i="12"/>
  <c r="N399" i="12" s="1"/>
  <c r="G400" i="12"/>
  <c r="M400" i="12" s="1"/>
  <c r="N400" i="12"/>
  <c r="J399" i="12"/>
  <c r="M399" i="12"/>
  <c r="M401" i="12"/>
  <c r="N401" i="12"/>
  <c r="G402" i="12"/>
  <c r="M402" i="12"/>
  <c r="N402" i="12"/>
  <c r="J406" i="12"/>
  <c r="G406" i="12" s="1"/>
  <c r="M406" i="12" s="1"/>
  <c r="N406" i="12"/>
  <c r="G407" i="12"/>
  <c r="M407" i="12" s="1"/>
  <c r="N407" i="12"/>
  <c r="G408" i="12"/>
  <c r="M408" i="12"/>
  <c r="N408" i="12"/>
  <c r="G409" i="12"/>
  <c r="M409" i="12" s="1"/>
  <c r="N409" i="12"/>
  <c r="G410" i="12"/>
  <c r="M410" i="12"/>
  <c r="N410" i="12"/>
  <c r="J411" i="12"/>
  <c r="G411" i="12" s="1"/>
  <c r="M411" i="12" s="1"/>
  <c r="N411" i="12"/>
  <c r="J412" i="12"/>
  <c r="N412" i="12"/>
  <c r="G413" i="12"/>
  <c r="G412" i="12" s="1"/>
  <c r="M412" i="12" s="1"/>
  <c r="N413" i="12"/>
  <c r="N414" i="12"/>
  <c r="M418" i="12"/>
  <c r="N418" i="12"/>
  <c r="J420" i="12"/>
  <c r="G420" i="12" s="1"/>
  <c r="M420" i="12" s="1"/>
  <c r="N420" i="12"/>
  <c r="G421" i="12"/>
  <c r="M421" i="12" s="1"/>
  <c r="N421" i="12"/>
  <c r="G422" i="12"/>
  <c r="M422" i="12"/>
  <c r="N422" i="12"/>
  <c r="M423" i="12"/>
  <c r="N423" i="12"/>
  <c r="M424" i="12"/>
  <c r="N424" i="12"/>
  <c r="M425" i="12"/>
  <c r="N425" i="12"/>
  <c r="M426" i="12"/>
  <c r="N426" i="12"/>
  <c r="M427" i="12"/>
  <c r="N427" i="12"/>
  <c r="M429" i="12"/>
  <c r="N429" i="12"/>
  <c r="M431" i="12"/>
  <c r="N431" i="12"/>
  <c r="G432" i="12"/>
  <c r="M432" i="12" s="1"/>
  <c r="N432" i="12"/>
  <c r="M433" i="12"/>
  <c r="N433" i="12"/>
  <c r="M434" i="12"/>
  <c r="N434" i="12"/>
  <c r="M437" i="12"/>
  <c r="N437" i="12"/>
  <c r="G438" i="12"/>
  <c r="J438" i="12"/>
  <c r="J435" i="12" s="1"/>
  <c r="N438" i="12"/>
  <c r="M439" i="12"/>
  <c r="N439" i="12"/>
  <c r="M440" i="12"/>
  <c r="N440" i="12"/>
  <c r="M441" i="12"/>
  <c r="N441" i="12"/>
  <c r="M442" i="12"/>
  <c r="N442" i="12"/>
  <c r="M446" i="12"/>
  <c r="N446" i="12"/>
  <c r="M447" i="12"/>
  <c r="N447" i="12"/>
  <c r="H453" i="12"/>
  <c r="H452" i="12" s="1"/>
  <c r="J453" i="12"/>
  <c r="K453" i="12"/>
  <c r="K452" i="12" s="1"/>
  <c r="L453" i="12"/>
  <c r="I454" i="12"/>
  <c r="N454" i="12" s="1"/>
  <c r="M454" i="12"/>
  <c r="M455" i="12"/>
  <c r="N455" i="12"/>
  <c r="M456" i="12"/>
  <c r="N456" i="12"/>
  <c r="I457" i="12"/>
  <c r="J457" i="12"/>
  <c r="K457" i="12"/>
  <c r="L457" i="12"/>
  <c r="M458" i="12"/>
  <c r="N458" i="12"/>
  <c r="M459" i="12"/>
  <c r="N459" i="12"/>
  <c r="M460" i="12"/>
  <c r="N460" i="12"/>
  <c r="G461" i="12"/>
  <c r="N461" i="12"/>
  <c r="G462" i="12"/>
  <c r="H462" i="12"/>
  <c r="N462" i="12"/>
  <c r="M463" i="12"/>
  <c r="N463" i="12"/>
  <c r="M464" i="12"/>
  <c r="N464" i="12"/>
  <c r="G466" i="12"/>
  <c r="G465" i="12" s="1"/>
  <c r="M465" i="12" s="1"/>
  <c r="I466" i="12"/>
  <c r="I465" i="12" s="1"/>
  <c r="N466" i="12"/>
  <c r="M468" i="12"/>
  <c r="N468" i="12"/>
  <c r="G469" i="12"/>
  <c r="M469" i="12"/>
  <c r="N469" i="12"/>
  <c r="G470" i="12"/>
  <c r="M470" i="12" s="1"/>
  <c r="N470" i="12"/>
  <c r="M471" i="12"/>
  <c r="N471" i="12"/>
  <c r="M474" i="12"/>
  <c r="N474" i="12"/>
  <c r="M475" i="12"/>
  <c r="N475" i="12"/>
  <c r="M476" i="12"/>
  <c r="N476" i="12"/>
  <c r="M477" i="12"/>
  <c r="N477" i="12"/>
  <c r="M480" i="12"/>
  <c r="N480" i="12"/>
  <c r="I481" i="12"/>
  <c r="I473" i="12"/>
  <c r="M481" i="12"/>
  <c r="M482" i="12"/>
  <c r="N482" i="12"/>
  <c r="M484" i="12"/>
  <c r="N484" i="12"/>
  <c r="M485" i="12"/>
  <c r="N485" i="12"/>
  <c r="M486" i="12"/>
  <c r="N486" i="12"/>
  <c r="I487" i="12"/>
  <c r="I483" i="12" s="1"/>
  <c r="M487" i="12"/>
  <c r="M488" i="12"/>
  <c r="N488" i="12"/>
  <c r="I489" i="12"/>
  <c r="N489" i="12"/>
  <c r="M489" i="12"/>
  <c r="M492" i="12"/>
  <c r="N492" i="12"/>
  <c r="M493" i="12"/>
  <c r="H493" i="12"/>
  <c r="H483" i="12" s="1"/>
  <c r="N493" i="12"/>
  <c r="M494" i="12"/>
  <c r="N494" i="12"/>
  <c r="M495" i="12"/>
  <c r="N495" i="12"/>
  <c r="N501" i="12"/>
  <c r="G503" i="12"/>
  <c r="G502" i="12" s="1"/>
  <c r="M502" i="12" s="1"/>
  <c r="H503" i="12"/>
  <c r="J503" i="12"/>
  <c r="K503" i="12"/>
  <c r="L503" i="12"/>
  <c r="M504" i="12"/>
  <c r="N504" i="12"/>
  <c r="M505" i="12"/>
  <c r="N505" i="12"/>
  <c r="M507" i="12"/>
  <c r="N507" i="12"/>
  <c r="M509" i="12"/>
  <c r="N509" i="12"/>
  <c r="M510" i="12"/>
  <c r="N510" i="12"/>
  <c r="M513" i="12"/>
  <c r="N513" i="12"/>
  <c r="M514" i="12"/>
  <c r="N514" i="12"/>
  <c r="M515" i="12"/>
  <c r="N515" i="12"/>
  <c r="N516" i="12"/>
  <c r="M516" i="12"/>
  <c r="M517" i="12"/>
  <c r="N517" i="12"/>
  <c r="M520" i="12"/>
  <c r="N520" i="12"/>
  <c r="G521" i="12"/>
  <c r="M521" i="12"/>
  <c r="N521" i="12"/>
  <c r="J522" i="12"/>
  <c r="K522" i="12"/>
  <c r="N524" i="12"/>
  <c r="M524" i="12"/>
  <c r="G525" i="12"/>
  <c r="M525" i="12" s="1"/>
  <c r="M523" i="12" s="1"/>
  <c r="N525" i="12"/>
  <c r="M526" i="12"/>
  <c r="N526" i="12"/>
  <c r="G529" i="12"/>
  <c r="M529" i="12"/>
  <c r="H529" i="12"/>
  <c r="N530" i="12"/>
  <c r="M530" i="12"/>
  <c r="N531" i="12"/>
  <c r="M531" i="12"/>
  <c r="N532" i="12"/>
  <c r="M532" i="12"/>
  <c r="G534" i="12"/>
  <c r="H534" i="12"/>
  <c r="I534" i="12"/>
  <c r="K534" i="12"/>
  <c r="L534" i="12"/>
  <c r="M535" i="12"/>
  <c r="N535" i="12"/>
  <c r="M536" i="12"/>
  <c r="N536" i="12"/>
  <c r="H538" i="12"/>
  <c r="H537" i="12"/>
  <c r="J538" i="12"/>
  <c r="J537" i="12"/>
  <c r="K538" i="12"/>
  <c r="K537" i="12"/>
  <c r="L538" i="12"/>
  <c r="L537" i="12"/>
  <c r="M539" i="12"/>
  <c r="N539" i="12"/>
  <c r="M540" i="12"/>
  <c r="N540" i="12"/>
  <c r="G541" i="12"/>
  <c r="G538" i="12" s="1"/>
  <c r="G537" i="12" s="1"/>
  <c r="M541" i="12"/>
  <c r="N541" i="12"/>
  <c r="I542" i="12"/>
  <c r="N542" i="12" s="1"/>
  <c r="N538" i="12" s="1"/>
  <c r="M542" i="12"/>
  <c r="M543" i="12"/>
  <c r="N543" i="12"/>
  <c r="H544" i="12"/>
  <c r="J544" i="12"/>
  <c r="K544" i="12"/>
  <c r="L544" i="12"/>
  <c r="N545" i="12"/>
  <c r="M545" i="12"/>
  <c r="M547" i="12"/>
  <c r="I547" i="12"/>
  <c r="I544" i="12" s="1"/>
  <c r="J548" i="12"/>
  <c r="G548" i="12" s="1"/>
  <c r="M548" i="12" s="1"/>
  <c r="G549" i="12"/>
  <c r="M549" i="12"/>
  <c r="J551" i="12"/>
  <c r="G551" i="12"/>
  <c r="M551" i="12" s="1"/>
  <c r="J552" i="12"/>
  <c r="G552" i="12" s="1"/>
  <c r="M552" i="12" s="1"/>
  <c r="G553" i="12"/>
  <c r="M553" i="12"/>
  <c r="H558" i="12"/>
  <c r="I558" i="12"/>
  <c r="J558" i="12"/>
  <c r="K558" i="12"/>
  <c r="L558" i="12"/>
  <c r="M559" i="12"/>
  <c r="N559" i="12"/>
  <c r="M560" i="12"/>
  <c r="N560" i="12"/>
  <c r="M561" i="12"/>
  <c r="N561" i="12"/>
  <c r="M562" i="12"/>
  <c r="N562" i="12"/>
  <c r="M563" i="12"/>
  <c r="N563" i="12"/>
  <c r="M564" i="12"/>
  <c r="N564" i="12"/>
  <c r="M565" i="12"/>
  <c r="N565" i="12"/>
  <c r="M566" i="12"/>
  <c r="N566" i="12"/>
  <c r="M567" i="12"/>
  <c r="N567" i="12"/>
  <c r="M568" i="12"/>
  <c r="N568" i="12"/>
  <c r="M569" i="12"/>
  <c r="N569" i="12"/>
  <c r="M570" i="12"/>
  <c r="N570" i="12"/>
  <c r="M571" i="12"/>
  <c r="N571" i="12"/>
  <c r="M572" i="12"/>
  <c r="N572" i="12"/>
  <c r="M573" i="12"/>
  <c r="M574" i="12"/>
  <c r="M575" i="12"/>
  <c r="M578" i="12"/>
  <c r="H580" i="12"/>
  <c r="I580" i="12"/>
  <c r="J580" i="12"/>
  <c r="K580" i="12"/>
  <c r="L580" i="12"/>
  <c r="M581" i="12"/>
  <c r="N581" i="12"/>
  <c r="M582" i="12"/>
  <c r="N582" i="12"/>
  <c r="M583" i="12"/>
  <c r="N583" i="12"/>
  <c r="M584" i="12"/>
  <c r="N584" i="12"/>
  <c r="M585" i="12"/>
  <c r="N585" i="12"/>
  <c r="M586" i="12"/>
  <c r="N586" i="12"/>
  <c r="M587" i="12"/>
  <c r="N587" i="12"/>
  <c r="M588" i="12"/>
  <c r="N588" i="12"/>
  <c r="M589" i="12"/>
  <c r="N589" i="12"/>
  <c r="M590" i="12"/>
  <c r="N590" i="12"/>
  <c r="G594" i="12"/>
  <c r="M594" i="12"/>
  <c r="N594" i="12"/>
  <c r="M595" i="12"/>
  <c r="N595" i="12"/>
  <c r="G596" i="12"/>
  <c r="J596" i="12"/>
  <c r="N596" i="12"/>
  <c r="M597" i="12"/>
  <c r="N597" i="12"/>
  <c r="M598" i="12"/>
  <c r="N598" i="12"/>
  <c r="M599" i="12"/>
  <c r="M609" i="12"/>
  <c r="N599" i="12"/>
  <c r="N609" i="12"/>
  <c r="G600" i="12"/>
  <c r="M600" i="12"/>
  <c r="G602" i="12"/>
  <c r="M602" i="12"/>
  <c r="J603" i="12"/>
  <c r="J601" i="12"/>
  <c r="G601" i="12" s="1"/>
  <c r="M601" i="12" s="1"/>
  <c r="G604" i="12"/>
  <c r="M604" i="12" s="1"/>
  <c r="G109" i="12"/>
  <c r="G603" i="12"/>
  <c r="M603" i="12" s="1"/>
  <c r="N554" i="12"/>
  <c r="M554" i="12"/>
  <c r="N523" i="12"/>
  <c r="G523" i="12"/>
  <c r="G522" i="12" s="1"/>
  <c r="M522" i="12" s="1"/>
  <c r="M512" i="12"/>
  <c r="N512" i="12"/>
  <c r="M506" i="12"/>
  <c r="I512" i="12"/>
  <c r="I502" i="12"/>
  <c r="N79" i="12"/>
  <c r="M453" i="12"/>
  <c r="K392" i="12"/>
  <c r="K389" i="12"/>
  <c r="K403" i="12" s="1"/>
  <c r="L279" i="12"/>
  <c r="L94" i="12"/>
  <c r="L139" i="12" s="1"/>
  <c r="N139" i="12" s="1"/>
  <c r="N20" i="12"/>
  <c r="N498" i="12"/>
  <c r="M498" i="12"/>
  <c r="G279" i="12"/>
  <c r="M226" i="12"/>
  <c r="I195" i="12"/>
  <c r="I232" i="12"/>
  <c r="N135" i="12"/>
  <c r="M212" i="12"/>
  <c r="K94" i="12"/>
  <c r="K139" i="12"/>
  <c r="H502" i="12"/>
  <c r="N17" i="12"/>
  <c r="I94" i="12"/>
  <c r="I139" i="12"/>
  <c r="N77" i="12"/>
  <c r="M503" i="12"/>
  <c r="H461" i="12"/>
  <c r="N34" i="12"/>
  <c r="M417" i="12"/>
  <c r="J279" i="12"/>
  <c r="N55" i="12"/>
  <c r="M462" i="12"/>
  <c r="M381" i="12"/>
  <c r="M367" i="12" s="1"/>
  <c r="M235" i="12"/>
  <c r="H403" i="12"/>
  <c r="G94" i="12"/>
  <c r="G139" i="12" s="1"/>
  <c r="H557" i="12"/>
  <c r="M269" i="12"/>
  <c r="N261" i="12"/>
  <c r="N212" i="12"/>
  <c r="N186" i="12"/>
  <c r="M79" i="12"/>
  <c r="H232" i="12"/>
  <c r="G403" i="12"/>
  <c r="M17" i="12"/>
  <c r="J389" i="12"/>
  <c r="M389" i="12" s="1"/>
  <c r="H279" i="12"/>
  <c r="J557" i="12"/>
  <c r="K279" i="12"/>
  <c r="M261" i="12"/>
  <c r="N129" i="12"/>
  <c r="I279" i="12"/>
  <c r="G52" i="12"/>
  <c r="N580" i="12"/>
  <c r="J502" i="12"/>
  <c r="M438" i="12"/>
  <c r="N389" i="12"/>
  <c r="N247" i="12"/>
  <c r="M209" i="12"/>
  <c r="H91" i="12"/>
  <c r="M544" i="12"/>
  <c r="G271" i="12"/>
  <c r="M271" i="12"/>
  <c r="G216" i="12"/>
  <c r="M216" i="12"/>
  <c r="M186" i="12"/>
  <c r="M176" i="12"/>
  <c r="L449" i="12"/>
  <c r="M127" i="12"/>
  <c r="N558" i="12"/>
  <c r="M461" i="12"/>
  <c r="M245" i="12"/>
  <c r="M135" i="12"/>
  <c r="M77" i="12"/>
  <c r="M73" i="12"/>
  <c r="L502" i="12"/>
  <c r="M473" i="12"/>
  <c r="J249" i="12"/>
  <c r="J43" i="12"/>
  <c r="M43" i="12"/>
  <c r="M52" i="12" s="1"/>
  <c r="I449" i="12"/>
  <c r="M580" i="12"/>
  <c r="J550" i="12"/>
  <c r="G550" i="12"/>
  <c r="M550" i="12" s="1"/>
  <c r="N180" i="12"/>
  <c r="K249" i="12"/>
  <c r="H449" i="12"/>
  <c r="N417" i="12"/>
  <c r="M538" i="12"/>
  <c r="N546" i="12"/>
  <c r="J414" i="12"/>
  <c r="G414" i="12" s="1"/>
  <c r="M414" i="12" s="1"/>
  <c r="L557" i="12"/>
  <c r="M546" i="12"/>
  <c r="G336" i="12"/>
  <c r="M336" i="12"/>
  <c r="K195" i="12"/>
  <c r="K232" i="12"/>
  <c r="N205" i="12"/>
  <c r="N99" i="12"/>
  <c r="I91" i="12"/>
  <c r="K52" i="12"/>
  <c r="M86" i="12"/>
  <c r="M83" i="12"/>
  <c r="K502" i="12"/>
  <c r="M413" i="12"/>
  <c r="L249" i="12"/>
  <c r="M241" i="12"/>
  <c r="L91" i="12"/>
  <c r="L52" i="12"/>
  <c r="M34" i="12"/>
  <c r="M20" i="12"/>
  <c r="N44" i="12"/>
  <c r="I403" i="12"/>
  <c r="N435" i="12"/>
  <c r="N430" i="12" s="1"/>
  <c r="N449" i="12" s="1"/>
  <c r="M419" i="12"/>
  <c r="M247" i="12"/>
  <c r="M239" i="12"/>
  <c r="H52" i="12"/>
  <c r="H249" i="12"/>
  <c r="K557" i="12"/>
  <c r="N419" i="12"/>
  <c r="K91" i="12"/>
  <c r="N86" i="12"/>
  <c r="N83" i="12" s="1"/>
  <c r="N91" i="12" s="1"/>
  <c r="M596" i="12"/>
  <c r="M558" i="12"/>
  <c r="J534" i="12"/>
  <c r="M534" i="12" s="1"/>
  <c r="H522" i="12"/>
  <c r="N481" i="12"/>
  <c r="N473" i="12"/>
  <c r="I453" i="12"/>
  <c r="N453" i="12"/>
  <c r="N73" i="12"/>
  <c r="N43" i="12"/>
  <c r="I538" i="12"/>
  <c r="I537" i="12"/>
  <c r="N537" i="12" s="1"/>
  <c r="N534" i="12"/>
  <c r="I529" i="12"/>
  <c r="N457" i="12"/>
  <c r="N269" i="12"/>
  <c r="N245" i="12"/>
  <c r="N176" i="12"/>
  <c r="M129" i="12"/>
  <c r="N109" i="12"/>
  <c r="M55" i="12"/>
  <c r="K449" i="12"/>
  <c r="M180" i="12"/>
  <c r="M109" i="12"/>
  <c r="M99" i="12"/>
  <c r="M94" i="12" s="1"/>
  <c r="G91" i="12"/>
  <c r="G195" i="12"/>
  <c r="M205" i="12"/>
  <c r="G435" i="12"/>
  <c r="J83" i="12"/>
  <c r="J91" i="12" s="1"/>
  <c r="M466" i="12"/>
  <c r="L195" i="12"/>
  <c r="L232" i="12"/>
  <c r="I557" i="12"/>
  <c r="N226" i="12"/>
  <c r="J303" i="12"/>
  <c r="G303" i="12"/>
  <c r="M303" i="12" s="1"/>
  <c r="G249" i="12"/>
  <c r="M249" i="12" s="1"/>
  <c r="N40" i="12"/>
  <c r="M219" i="12"/>
  <c r="N503" i="12"/>
  <c r="J40" i="12"/>
  <c r="J35" i="12" s="1"/>
  <c r="G35" i="12" s="1"/>
  <c r="M35" i="12" s="1"/>
  <c r="H466" i="12"/>
  <c r="H465" i="12" s="1"/>
  <c r="M279" i="12"/>
  <c r="N529" i="12"/>
  <c r="I522" i="12"/>
  <c r="N522" i="12" s="1"/>
  <c r="N279" i="12"/>
  <c r="M91" i="12"/>
  <c r="N195" i="12"/>
  <c r="N232" i="12"/>
  <c r="N557" i="12"/>
  <c r="J282" i="12"/>
  <c r="J364" i="12"/>
  <c r="G364" i="12" s="1"/>
  <c r="M364" i="12" s="1"/>
  <c r="N94" i="12"/>
  <c r="G430" i="12"/>
  <c r="G449" i="12"/>
  <c r="M40" i="12"/>
  <c r="G282" i="12"/>
  <c r="M282" i="12"/>
  <c r="N502" i="12"/>
  <c r="R465" i="12" l="1"/>
  <c r="N465" i="12"/>
  <c r="M435" i="12"/>
  <c r="M430" i="12" s="1"/>
  <c r="M449" i="12" s="1"/>
  <c r="J430" i="12"/>
  <c r="J449" i="12" s="1"/>
  <c r="N544" i="12"/>
  <c r="M537" i="12"/>
  <c r="N52" i="12"/>
  <c r="N506" i="12"/>
  <c r="M483" i="12"/>
  <c r="N235" i="12"/>
  <c r="J139" i="12"/>
  <c r="M139" i="12" s="1"/>
  <c r="I249" i="12"/>
  <c r="N249" i="12" s="1"/>
  <c r="G232" i="12"/>
  <c r="I452" i="12"/>
  <c r="S452" i="12" s="1"/>
  <c r="J52" i="12"/>
  <c r="N547" i="12"/>
  <c r="K591" i="12"/>
  <c r="K610" i="12" s="1"/>
  <c r="H591" i="12"/>
  <c r="H610" i="12" s="1"/>
  <c r="N487" i="12"/>
  <c r="N483" i="12" s="1"/>
  <c r="N452" i="12" s="1"/>
  <c r="Q452" i="12" s="1"/>
  <c r="G457" i="12"/>
  <c r="M457" i="12" s="1"/>
  <c r="M452" i="12" s="1"/>
  <c r="L452" i="12"/>
  <c r="L591" i="12" s="1"/>
  <c r="L610" i="12" s="1"/>
  <c r="J452" i="12"/>
  <c r="J591" i="12" s="1"/>
  <c r="J610" i="12" s="1"/>
  <c r="J195" i="12"/>
  <c r="J232" i="12" s="1"/>
  <c r="L403" i="12"/>
  <c r="N403" i="12" s="1"/>
  <c r="G452" i="12" l="1"/>
  <c r="G591" i="12" s="1"/>
  <c r="I591" i="12"/>
  <c r="M195" i="12"/>
  <c r="M232" i="12" s="1"/>
  <c r="N591" i="12" l="1"/>
  <c r="I610" i="12"/>
  <c r="N610" i="12" s="1"/>
  <c r="M591" i="12"/>
  <c r="G610" i="12"/>
  <c r="M610" i="12" s="1"/>
</calcChain>
</file>

<file path=xl/sharedStrings.xml><?xml version="1.0" encoding="utf-8"?>
<sst xmlns="http://schemas.openxmlformats.org/spreadsheetml/2006/main" count="1432" uniqueCount="767">
  <si>
    <t>Загальний фонд</t>
  </si>
  <si>
    <t>Спеціальний фонд</t>
  </si>
  <si>
    <t>Х</t>
  </si>
  <si>
    <t>УСЬОГО</t>
  </si>
  <si>
    <t>7370</t>
  </si>
  <si>
    <t>0490</t>
  </si>
  <si>
    <t>Реалізація інших заходів щодо соціально-економічного розвитку територій</t>
  </si>
  <si>
    <t>Разом</t>
  </si>
  <si>
    <t>1216030</t>
  </si>
  <si>
    <t>6030</t>
  </si>
  <si>
    <t>0620</t>
  </si>
  <si>
    <t>Організація благоустрою населених пунктів</t>
  </si>
  <si>
    <t>Видалення сухостойних аварійних дерев та обрізка гілок на території міста</t>
  </si>
  <si>
    <t>Інші заходи, пов'язані з економічною діяльністю</t>
  </si>
  <si>
    <t>1216015</t>
  </si>
  <si>
    <t>6015</t>
  </si>
  <si>
    <t>Забезпечення надійної та безперебійної експлуатації ліфтів</t>
  </si>
  <si>
    <t>1217370</t>
  </si>
  <si>
    <t>0443</t>
  </si>
  <si>
    <t>1216040</t>
  </si>
  <si>
    <t>6040</t>
  </si>
  <si>
    <t>Заходи, пов’язані з поліпшенням питної води</t>
  </si>
  <si>
    <t>1216090</t>
  </si>
  <si>
    <t>6090</t>
  </si>
  <si>
    <t>0640</t>
  </si>
  <si>
    <t>Інша діяльність у сфері житлово-комунального господарства</t>
  </si>
  <si>
    <t>8340</t>
  </si>
  <si>
    <t>0540</t>
  </si>
  <si>
    <t>Природоохоронні заходи за рахунок цільових фондів</t>
  </si>
  <si>
    <t>1216011</t>
  </si>
  <si>
    <t>6011</t>
  </si>
  <si>
    <t>Експлуатація та технічне обслуговування житлового фонду</t>
  </si>
  <si>
    <t>0200000</t>
  </si>
  <si>
    <t>0210000</t>
  </si>
  <si>
    <t>0210180</t>
  </si>
  <si>
    <t>0180</t>
  </si>
  <si>
    <t>0133</t>
  </si>
  <si>
    <t>Інша діяльність у сфері державного управління</t>
  </si>
  <si>
    <t>0217680</t>
  </si>
  <si>
    <t>7680</t>
  </si>
  <si>
    <t>Членські внески до асоціацій органів місцевого самоврядування</t>
  </si>
  <si>
    <t>0218220</t>
  </si>
  <si>
    <t>8220</t>
  </si>
  <si>
    <t>0380</t>
  </si>
  <si>
    <t>Заходи та роботи з мобілізаційної підготовки місцевого значення</t>
  </si>
  <si>
    <t>0600000</t>
  </si>
  <si>
    <t>0610000</t>
  </si>
  <si>
    <t>0800000</t>
  </si>
  <si>
    <t>0810000</t>
  </si>
  <si>
    <t>0812141</t>
  </si>
  <si>
    <t>2141</t>
  </si>
  <si>
    <t>0763</t>
  </si>
  <si>
    <t>Програми і централізовані заходи з імунопрофілактики</t>
  </si>
  <si>
    <t>0812142</t>
  </si>
  <si>
    <t>2142</t>
  </si>
  <si>
    <t xml:space="preserve">Програми і централізовані заходи боротьби з туберкульозом </t>
  </si>
  <si>
    <t>0812143</t>
  </si>
  <si>
    <t>2143</t>
  </si>
  <si>
    <t>Програми і централізовані заходи профілактики ВІЛ-інфекції/СНІДу</t>
  </si>
  <si>
    <t>0812145</t>
  </si>
  <si>
    <t>2145</t>
  </si>
  <si>
    <t xml:space="preserve">Централізовані заходи з лікування онкологічних хворих </t>
  </si>
  <si>
    <t>0812152</t>
  </si>
  <si>
    <t>2152</t>
  </si>
  <si>
    <t>Інші програми та заходи у сфері охорони здоров’я</t>
  </si>
  <si>
    <t xml:space="preserve">в частині оплати за навчання випускників закладів освіти міста на лікарів сімейної медицини.          </t>
  </si>
  <si>
    <t>в частині відшкодування вартості лікарських, наркотичних засобів для полегшення болю паліативних пацієнтів у термінальній стадії прогресування захворювання</t>
  </si>
  <si>
    <t>0812111</t>
  </si>
  <si>
    <t>2111</t>
  </si>
  <si>
    <t>0726</t>
  </si>
  <si>
    <t>0813210</t>
  </si>
  <si>
    <t>3210</t>
  </si>
  <si>
    <t>1050</t>
  </si>
  <si>
    <t xml:space="preserve">Організація та проведення громадських робіт </t>
  </si>
  <si>
    <t>0813180</t>
  </si>
  <si>
    <t>3180</t>
  </si>
  <si>
    <t>1060</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</si>
  <si>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</si>
  <si>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0813190</t>
  </si>
  <si>
    <t>3190</t>
  </si>
  <si>
    <t>Соціальний захист ветеранів війни та праці</t>
  </si>
  <si>
    <t>0813191</t>
  </si>
  <si>
    <t>3191</t>
  </si>
  <si>
    <t>1030</t>
  </si>
  <si>
    <t>Інші видатки на соціальний захист ветеранів війни та праці</t>
  </si>
  <si>
    <t>0813192</t>
  </si>
  <si>
    <t>3192</t>
  </si>
  <si>
    <t>0819770</t>
  </si>
  <si>
    <t>9770</t>
  </si>
  <si>
    <t>Інші субвенції з місцевого бюджету</t>
  </si>
  <si>
    <t>0813031</t>
  </si>
  <si>
    <t>3031</t>
  </si>
  <si>
    <t>Надання інших пільг окремим категоріям громадян відповідно до законодавства</t>
  </si>
  <si>
    <t>0813032</t>
  </si>
  <si>
    <t>3032</t>
  </si>
  <si>
    <t>1070</t>
  </si>
  <si>
    <t>Надання пільг окремим категоріям громадян з оплати послуг зв'язку</t>
  </si>
  <si>
    <t>0813033</t>
  </si>
  <si>
    <t>3033</t>
  </si>
  <si>
    <t>Компенсаційні виплати на пільговий проїзд автомобільним транспортом окремим категоріям громадян</t>
  </si>
  <si>
    <t>0813035</t>
  </si>
  <si>
    <t>3035</t>
  </si>
  <si>
    <t>Компенсаційні виплати за пільговий проїзд окремих категорій громадян на залізничному транспорті</t>
  </si>
  <si>
    <t>0813160</t>
  </si>
  <si>
    <t>3160</t>
  </si>
  <si>
    <t>1010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</si>
  <si>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</si>
  <si>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0813242</t>
  </si>
  <si>
    <t>3242</t>
  </si>
  <si>
    <t>1090</t>
  </si>
  <si>
    <t>Інші заходи у сфері соціального захисту і соціального забезпечення</t>
  </si>
  <si>
    <t>1014082</t>
  </si>
  <si>
    <t>4082</t>
  </si>
  <si>
    <t>0829</t>
  </si>
  <si>
    <t>Інші заходи в галузі культури і мистецтва</t>
  </si>
  <si>
    <t>1013133</t>
  </si>
  <si>
    <t>3133</t>
  </si>
  <si>
    <t>1040</t>
  </si>
  <si>
    <t>Інші заходи та заклади молодіжної політики</t>
  </si>
  <si>
    <t>1015011</t>
  </si>
  <si>
    <t>5011</t>
  </si>
  <si>
    <t>0810</t>
  </si>
  <si>
    <t>1015012</t>
  </si>
  <si>
    <t>5012</t>
  </si>
  <si>
    <t>Проведення навчально - тренувальних зборів і змагань з неолімпійських видів спорту</t>
  </si>
  <si>
    <t>1015061</t>
  </si>
  <si>
    <t>5061</t>
  </si>
  <si>
    <t>0470</t>
  </si>
  <si>
    <t>Реалізація програм і заходів в галузі туризму та курортів</t>
  </si>
  <si>
    <t>2918230</t>
  </si>
  <si>
    <t>8230</t>
  </si>
  <si>
    <t>2918110</t>
  </si>
  <si>
    <t>8110</t>
  </si>
  <si>
    <t>0320</t>
  </si>
  <si>
    <t>Заходи запобігання та ліквідації надзвичайних ситуацій та наслідків стихійного лиха</t>
  </si>
  <si>
    <t xml:space="preserve">Код Функціональної класифікації видатків та кредитування бюджету </t>
  </si>
  <si>
    <t>0610</t>
  </si>
  <si>
    <t>1217310</t>
  </si>
  <si>
    <t>Будівництво об'єктів житлово-комунального господарства</t>
  </si>
  <si>
    <t>7310</t>
  </si>
  <si>
    <t>1217461</t>
  </si>
  <si>
    <t>7461</t>
  </si>
  <si>
    <t>Утримання та розвиток автомобільних  доріг та  дорожньої інфраструктури за рахунок коштів місцевого бюджету</t>
  </si>
  <si>
    <t>0456</t>
  </si>
  <si>
    <t>0910</t>
  </si>
  <si>
    <t>0921</t>
  </si>
  <si>
    <t>0731</t>
  </si>
  <si>
    <t xml:space="preserve">Улаштування поручнів біля та в під’їздах житлових будинків </t>
  </si>
  <si>
    <t>Будівництво освітніх установ та закладів</t>
  </si>
  <si>
    <t>0812144</t>
  </si>
  <si>
    <t>2144</t>
  </si>
  <si>
    <t>Централізовані заходи з лікування хворих на цукровий та нецукровий діабет</t>
  </si>
  <si>
    <t>0900000</t>
  </si>
  <si>
    <t>0910000</t>
  </si>
  <si>
    <t>3710000</t>
  </si>
  <si>
    <t>3717370</t>
  </si>
  <si>
    <t>із них:</t>
  </si>
  <si>
    <t>0813121</t>
  </si>
  <si>
    <t>3121</t>
  </si>
  <si>
    <t xml:space="preserve">на виконання рішення Господарського суду Миколаївської області (Наказ Господарського суду від 18.06.2012 року по справі №5016/3702/2011(17/177) - в частині оплати боргових зобов'язань відповідно до Мирових угод; та за спожиту електричну енергію   - одержувач бюджетних коштів - комунальне підприємство - "Теплопостачання та водо-каналізаційне господарство" </t>
  </si>
  <si>
    <t>виготовлення правовстановлюючих документів на земельні ділянки комунальним підприємствам "Житлово-експлуатаційне об"єднання" , комунального підприємства "Служба комунального господарства" - 50,0 тис.грн. та розробка технічної документації з нормативної грошової оцінки землі - 300,0 тис.грн.</t>
  </si>
  <si>
    <t>зарезервовані кошти на цільову фінансову допомогу КП ТВКГ з подолання тарифно фінансових втрат</t>
  </si>
  <si>
    <r>
      <t xml:space="preserve"> поточний ремонт гуртожитків для подальшого заселення , в тому числі:</t>
    </r>
    <r>
      <rPr>
        <sz val="12"/>
        <color indexed="10"/>
        <rFont val="Times New Roman"/>
        <family val="1"/>
        <charset val="204"/>
      </rPr>
      <t xml:space="preserve"> </t>
    </r>
    <r>
      <rPr>
        <sz val="12"/>
        <rFont val="Times New Roman"/>
        <family val="1"/>
        <charset val="204"/>
      </rPr>
      <t>(№1 по  вул.Дружби Народів,8; №3 по вул.Миру,9;  №4 по вул.Миру,11)</t>
    </r>
    <r>
      <rPr>
        <sz val="12"/>
        <color indexed="10"/>
        <rFont val="Times New Roman"/>
        <family val="1"/>
        <charset val="204"/>
      </rPr>
      <t xml:space="preserve">  - </t>
    </r>
    <r>
      <rPr>
        <sz val="12"/>
        <rFont val="Times New Roman"/>
        <family val="1"/>
        <charset val="204"/>
      </rPr>
      <t xml:space="preserve"> одержувач комунальне підприємство "Житлово-експлуатаційне об"єднання" </t>
    </r>
  </si>
  <si>
    <t xml:space="preserve">Забезпечення діяльності місцевих центрів фізичного здоро'я населення "Спорт для всіх" та проведення фізкультурно - масових заходів серед населення регіону </t>
  </si>
  <si>
    <t>2817130</t>
  </si>
  <si>
    <t>7130</t>
  </si>
  <si>
    <t>0421</t>
  </si>
  <si>
    <t>Здійснення  заходів із землеустрою</t>
  </si>
  <si>
    <t>0913112</t>
  </si>
  <si>
    <t>3112</t>
  </si>
  <si>
    <t xml:space="preserve">Заходи державної політики з питань дітей та їх соціального захисту </t>
  </si>
  <si>
    <t>Будівництво інших об'єктів комунальної власності</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</si>
  <si>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</si>
  <si>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</si>
  <si>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</si>
  <si>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Забезпечення діяльності водопровідно-каналізаційного господарства</t>
  </si>
  <si>
    <t>1217361</t>
  </si>
  <si>
    <t>7361</t>
  </si>
  <si>
    <t>Співфінансування інвестиційних проектів, що реалізуються за рахунок коштів державного фонду регіонального розвитку</t>
  </si>
  <si>
    <t xml:space="preserve">одержувач бюджетних коштів - комунальне підприємство "Житлово-експлуатаційне об"єднання" </t>
  </si>
  <si>
    <r>
      <rPr>
        <b/>
        <sz val="12"/>
        <rFont val="Times New Roman"/>
        <family val="1"/>
        <charset val="204"/>
      </rPr>
      <t>Програма підтримки об'єднань співвласників багатоквартирних будинків на 2019-2023 роки ,</t>
    </r>
    <r>
      <rPr>
        <sz val="12"/>
        <rFont val="Times New Roman"/>
        <family val="1"/>
        <charset val="204"/>
      </rPr>
      <t xml:space="preserve"> у тому числі:</t>
    </r>
  </si>
  <si>
    <t>0990</t>
  </si>
  <si>
    <t>0913111</t>
  </si>
  <si>
    <t>3111</t>
  </si>
  <si>
    <t>Утримання закладів, що надають соціальні послуги дітям, які опинилися у складних життєвих обставинах, підтримка функціонування дитячих будинків сімейного типу та прийомних сімей</t>
  </si>
  <si>
    <t>компенсація на харчування донорів та одноразової виплати до Дня донора</t>
  </si>
  <si>
    <t>безкоштовне  забезпечення лікарськими засобами  хворих, які перенесли гострий інфаркт міокарду (перші шість місяців) та які мають протезування клапанів серця</t>
  </si>
  <si>
    <t>матеріальна допомога на лікарські засоби при проведенні гемодвалізу</t>
  </si>
  <si>
    <t>Програма Залучення інвестицій та поліпшення інвестиційного клімату міста Южноукраїнська на 2019-2021 роки</t>
  </si>
  <si>
    <t>0217610</t>
  </si>
  <si>
    <t>7610</t>
  </si>
  <si>
    <t>0411</t>
  </si>
  <si>
    <t>Сприяння розвитку малого та середнього підприємництва</t>
  </si>
  <si>
    <t xml:space="preserve">код бюджету </t>
  </si>
  <si>
    <t>ВИКОНАВЧИЙ КОМІТЕТ ЮЖНОУКРАЇНСЬКОЇ МІСЬКОЇ РАДИ</t>
  </si>
  <si>
    <t>УПРАВЛІННЯ ОСВІТИ ЮЖНОУКРАЇНСЬКОЇ МІСЬКОЇ РАДИ</t>
  </si>
  <si>
    <t>СЛУЖБА У СПРАВАХ ДІТЕЙ ЮЖНОУКРАЇНСЬКОЇ МІСЬКОЇ РАДИ</t>
  </si>
  <si>
    <t>УПРАВЛІННЯ МОЛОДІ, СПОРТУ ТА КУЛЬТУРИ ЮЖНОУКРАЇНСЬКОЇ МІСЬКОЇ РАДИ</t>
  </si>
  <si>
    <t xml:space="preserve">Проведення навчально - тренувальних зборів і змагань з олімпійських видів спорту </t>
  </si>
  <si>
    <t>ДЕПАРТАМЕНТ ІНФРАСТРУКТУРИ МІСЬКОГО ГОСПОДАРСТВА ЮЖНОУКРАЇНСЬКОЇ МІСЬКОЇ РАДИ</t>
  </si>
  <si>
    <t>УПРАВЛІННЯ ЕКОЛОГІЇ, ОХОРОНИ НАВКОЛИШНЬОГО СЕРЕДОВИЩА ТА ЗЕМЕЛЬНИХ ВІДНОСИН ЮЖНОУКРАЇНСЬКОЇ МІСЬКОЇ РАДИ</t>
  </si>
  <si>
    <t>УПРАВЛІННЯ З ПИТАНЬ НАДЗВИЧАЙНИХ СИТУАЦІЙ ТА ВЗАЄМОДІЇ З ПРАВООХОРОННИМИ ОРГАНАМИ ЮЖНОУКРАЇНСЬКОЇ МІСЬКОЇ РАДИ</t>
  </si>
  <si>
    <t>ФІНАНСОВЕ УПРАВЛІННЯ ЮЖНОУКРАЇНСЬКОЇ МІСЬКОЇ РАДИ</t>
  </si>
  <si>
    <t>Надання загальної середньої освіти закладами загальної середньої освіти (у тому числі з дошкільними підрозділами (відділеннями, групами))</t>
  </si>
  <si>
    <t>одержувач коштів - некомерційне комунальне підприємство "Южноукраїнський центр надання первинної медико - санітарної допомоги</t>
  </si>
  <si>
    <t>в т.ч. одержувач коштів - некомерційне комунальне підприємство "Южноукраїнський центр надання первинної медико - санітарної допомоги</t>
  </si>
  <si>
    <t xml:space="preserve">одержувач бюджетних коштів "Южноукраїнська міська організація воїнів та учасників АТО" </t>
  </si>
  <si>
    <t>одержувачі бюджетних коштів: громадська організація "Южноукраїнська міська організація всеукраїнської організації інвалідів "Союз організацій інвалідів України"", громадська організація "Южноукраїнська міська організація ветеранів війни, праці та збройних сил організацій ветеранів України", громадська організація "Южноукраїнська міська організація всеукраїнської громадської організації "Союз Чорнобиль Україна"", громадська організація "Южноукраїнська спілка ветеранів Афганістану воїнів інтернаціоналістів"</t>
  </si>
  <si>
    <t>0611010</t>
  </si>
  <si>
    <t xml:space="preserve">Надання дошкільної освiти                                                                         </t>
  </si>
  <si>
    <t>0611020</t>
  </si>
  <si>
    <t>1020</t>
  </si>
  <si>
    <t xml:space="preserve">Міська програма  "Фонд міської ради на виконання депутатських повноважень" </t>
  </si>
  <si>
    <t>0812010</t>
  </si>
  <si>
    <t>2010</t>
  </si>
  <si>
    <t xml:space="preserve">Багатопрофільна стационарна медична допомога населенню </t>
  </si>
  <si>
    <t xml:space="preserve">Міська програма "Цільова  програма  захисту  населення і територій від надзвичайних ситуацій техногенного та природного характеру на 2018-2022 роки" </t>
  </si>
  <si>
    <t>Багатопрофільна стаціонарна медична допомога населенню, в тому числі:</t>
  </si>
  <si>
    <t xml:space="preserve"> Первинна медична допомога населенню, що надається центрами первинної медичної (медико-санітарної) допомоги, в тому числі:</t>
  </si>
  <si>
    <t>0819800</t>
  </si>
  <si>
    <t>9800</t>
  </si>
  <si>
    <t xml:space="preserve">Субвенція з місцевого бюджету державному бюджету на виконання програм соціально-економічного розвитку регіонів </t>
  </si>
  <si>
    <t>субвенція з міського бюджету обласному бюджету на забезпечення Миколаївського обласного  центру  екстреної медичної допомоги та медицини катастроф засобами медичного призначення, захисним одягом, засобами органів дихання, дизінфекційниими засобами</t>
  </si>
  <si>
    <t>субвенція з міського бюджету державному бюджету на забезпечення Южноукраїнського міськрайоного відділу лабораторних досліджень державної установи "Миколаївський обласний лабораторний центр Міністерства охорони здоров'я України" засобами медичного призначення, захисним одягом, засобами органів дихання, дизінфекційниими засобами</t>
  </si>
  <si>
    <t>одержувач коштів - комунальне некомерційне підприємство "Южноукраїнська міська багатопрофільна лікарня"</t>
  </si>
  <si>
    <t>Будівництво медичних установ та закладів</t>
  </si>
  <si>
    <t>1017622</t>
  </si>
  <si>
    <t>7622</t>
  </si>
  <si>
    <t>1218110</t>
  </si>
  <si>
    <r>
      <t xml:space="preserve">Цільова  програма захисту населення і територій від надзвичайних ситуацій техногенного та природного  характеру  на 2018-2022 роки, </t>
    </r>
    <r>
      <rPr>
        <sz val="12"/>
        <rFont val="Times New Roman"/>
        <family val="1"/>
        <charset val="204"/>
      </rPr>
      <t xml:space="preserve">у тому числі: </t>
    </r>
  </si>
  <si>
    <t>одержувачу бюджетних коштів - комунальному підприємству - "Теплопостачання та водо-каналізаційне господарство"</t>
  </si>
  <si>
    <t>Утримання та забезпечення діяльності центрів соціальних служб для сім’ї, дітей та молоді</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</si>
  <si>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</si>
  <si>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 в тому числі:</t>
  </si>
  <si>
    <t>0813104</t>
  </si>
  <si>
    <t>0810160</t>
  </si>
  <si>
    <t>0160</t>
  </si>
  <si>
    <t>0111</t>
  </si>
  <si>
    <t xml:space="preserve">Керівництво і управління у відповідній сфері у містах (місті Києві), селищах, селах, об’єднаних територіальних громадах </t>
  </si>
  <si>
    <t>1210160</t>
  </si>
  <si>
    <t>Керівництво і управління у відповідній сфері у містах (місті Києві), селищах, селах, об’єднаних територіальних громадах</t>
  </si>
  <si>
    <t>2810160</t>
  </si>
  <si>
    <t>0910160</t>
  </si>
  <si>
    <t>1010160</t>
  </si>
  <si>
    <t>Керівництво і управління у відповідній сфері у містах (місті Києві), селищах, селах, об’єднаних територіальних громадах, в тому числі:</t>
  </si>
  <si>
    <t>1011100</t>
  </si>
  <si>
    <t>1100</t>
  </si>
  <si>
    <t>0960</t>
  </si>
  <si>
    <t>1014030</t>
  </si>
  <si>
    <t>4030</t>
  </si>
  <si>
    <t>0824</t>
  </si>
  <si>
    <t>Забезпечення діяльності бібліотек</t>
  </si>
  <si>
    <t>1014040</t>
  </si>
  <si>
    <t>4040</t>
  </si>
  <si>
    <t>Забезпечення діяльності музеїв i виставок</t>
  </si>
  <si>
    <t>1014060</t>
  </si>
  <si>
    <t>4060</t>
  </si>
  <si>
    <t>0828</t>
  </si>
  <si>
    <t>Забезпечення діяльності палаців i будинків культури, клубів, центрів дозвілля та iнших клубних закладів</t>
  </si>
  <si>
    <t>1014081</t>
  </si>
  <si>
    <t>4081</t>
  </si>
  <si>
    <t xml:space="preserve">Забезпечення діяльності інших закладів в галузі культури і мистецтва </t>
  </si>
  <si>
    <t>1015031</t>
  </si>
  <si>
    <t>5031</t>
  </si>
  <si>
    <t>Утримання та навчально-тренувальна робота комунальних дитячо-юнацьких спортивних шкіл</t>
  </si>
  <si>
    <t>2919800</t>
  </si>
  <si>
    <t>0610160</t>
  </si>
  <si>
    <t>0611090</t>
  </si>
  <si>
    <t>Надання позашкільної освіти закладами позашкільної освіти, заходи із позашкільної роботи з дітьми</t>
  </si>
  <si>
    <t>0611161</t>
  </si>
  <si>
    <t>1161</t>
  </si>
  <si>
    <t xml:space="preserve"> Забезпечення діяльності інших закладів у сфері освіти </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</si>
  <si>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</si>
  <si>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0917691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</si>
  <si>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</si>
  <si>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 (міська програма захисту прав дітей "Дитинство" на 2018-2020 роки)</t>
  </si>
  <si>
    <t>0611150</t>
  </si>
  <si>
    <t>1150</t>
  </si>
  <si>
    <t>Методичне забезпечення діяльності закладів освіти</t>
  </si>
  <si>
    <t>одержувач коштів -  некомерційне комунальне  підприємство "Южноукраїнський центр первинної медико - санітарної допомоги"</t>
  </si>
  <si>
    <r>
      <t xml:space="preserve">Програма  підтримки органу  самоорганізації  населення кварталу №7 м.Южноукраїнська - "Управа МПЗ" на 2019-2020 роки", </t>
    </r>
    <r>
      <rPr>
        <sz val="12"/>
        <rFont val="Times New Roman"/>
        <family val="1"/>
        <charset val="204"/>
      </rPr>
      <t xml:space="preserve">у тому числі: </t>
    </r>
  </si>
  <si>
    <t>1216013</t>
  </si>
  <si>
    <t>6013</t>
  </si>
  <si>
    <t>одержувач бюджетних коштів - комунальне підприємство "Служба комунального господарства"- 8,827 тис.грн.</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</si>
  <si>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</si>
  <si>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одержувач бюджетних коштів - комунальному підприємству "Служба комунального господарства"</t>
  </si>
  <si>
    <t>одержувач коштів - некомерційне комунальне підприємство "Южноукраїнський центр надання первинної медико - санітарної допомоги"</t>
  </si>
  <si>
    <t>0817322</t>
  </si>
  <si>
    <t xml:space="preserve">влаштування мереж зливової каналізації на вул.Костянтинівська малоповерхової забудови м.Южноукраїнська -  одержувач бюджетних коштів - комунальне підприємство "Служба комунального господарства" </t>
  </si>
  <si>
    <t>встановлення приладів обліку поливального водогону в кварталі №7 малоповерхової забудови м.Южноукраїнська -(299,986 тис.грн.), поточний ремонт колектора та трубопроводів розгалуження поливального водогону в кварталі №7 малоповерхової забудови м.Южноукраїнська - (180,632тис.грн.)</t>
  </si>
  <si>
    <t>заміна вікон на металопластикові на 1-ому поверсі блоку №1 нежитлової будівлі комунальної власності за адресою бул.Цвіточний,4 та встановлення системи пожежної сигналізації та протипожежних металевих дверей в приміщенні нежитлової будівлі за адресою вул.Паркова,5</t>
  </si>
  <si>
    <t>Забезпечення діяльності інших закладів у сфері охорони здоров’я</t>
  </si>
  <si>
    <t>2151</t>
  </si>
  <si>
    <t>Надання спеціальної освіти мистецькими школами</t>
  </si>
  <si>
    <t>поточний ремонт дорожнього покриття внутрішньоквартальних проїздів-                      (2 160,6 тис.грн.) та пішохідних доріжок -      (1 030,509тис.грн.)</t>
  </si>
  <si>
    <t>благоустрій прибудинкової території житлових будинків - (900,0 тис.грн.), в т.ч.за адресами: бул.Шевченка,9-280,0 тис.грн., бул.Шевченка,12-280,0 тис.грн., бул.Цвіточний,1-280,0 тис.грн., прт.Незалежності,14 - 60,0 тис.грн.; придбання дитячого ігрового комплексу  за адресою  вул.Набережна Енергетиків,43 -(49,0 тис.грн.); поточний ремонт бетонованої пішохідної доріжки на прибудинковій території  житлового будинку на вул.Набережна Енергктиків,15,17 - (193,339тис.грн.); видалення сухостійних (аварійних) дерев - (48,0 тис.грн.); влаштування пандусів на бул.Шкільному в районі житлового будинку прт.Соборності,1 -(4,381тис.грн.); встановлення обладнання для спортивного та дитячого куточка на прибудинковій території житлових будинків на вул.Набережна Енергетиків,15,17 - (49,999тис.грн.)</t>
  </si>
  <si>
    <t xml:space="preserve">придбання та встановлення МАФ дитячих гральних елементів на прибудинковій території житлового будинку на вул.Набережна Енергетиків,3/ вул.Миру,2 - 50,0 тис.грн.; видалення окремих  сухостійних (аварійних) дерев - 49,5 тис.грн. (одержувач комунальне підприємство "Житлово-експлуатаційне об"єднання") </t>
  </si>
  <si>
    <t>0150</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</si>
  <si>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</si>
  <si>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0210150</t>
  </si>
  <si>
    <t>0611170</t>
  </si>
  <si>
    <t>1170</t>
  </si>
  <si>
    <t>Забзпечення дільності інклюзивно-ресурсних центрів</t>
  </si>
  <si>
    <t>Найменування міської/регіональної програми</t>
  </si>
  <si>
    <t>в т.ч. одержувач коштів - комунальне некомерційне підприємство "Южноукраїнська міська багатопрофільна лікарня"</t>
  </si>
  <si>
    <t>одержувач бюджетних коштів - комунальне підприємство "Служба комунального господарства"</t>
  </si>
  <si>
    <t>Комплексна програма  розвитку культури, фізичної культури, спорту та туризму  на 2019-2024 роки</t>
  </si>
  <si>
    <t>Комплексна програма захисту прав дітей Южноукраїнської міської територіальної громади на 2021 - 2025 роки</t>
  </si>
  <si>
    <t>Програма охорони  довкілля та раціонального природокористування Южноукраїнської міської територіальної громади на 2021-2025 роки</t>
  </si>
  <si>
    <t>видалення сухостійних (аварійних) дерев  на умовах співфінансування 90 % / 10%</t>
  </si>
  <si>
    <t>департамент</t>
  </si>
  <si>
    <t>департамент мат доп дітям</t>
  </si>
  <si>
    <t>1142</t>
  </si>
  <si>
    <t>Інші програми та заходи у сфері освіти</t>
  </si>
  <si>
    <t>0611142</t>
  </si>
  <si>
    <t>Багатопрофільна стаціонарна медична допомога населенню</t>
  </si>
  <si>
    <t>Утримання та забезпечення діяльності центрів соціальних служб</t>
  </si>
  <si>
    <t>Надання фінансової підтримки громадським об'єднанням ветеранів і осіб з інвалідністю, діяльність яких має соціальну спрямованість</t>
  </si>
  <si>
    <t xml:space="preserve"> Первинна медична допомога населенню, що надається центрами первинної медичної (медико-санітарної) допомоги</t>
  </si>
  <si>
    <t xml:space="preserve">Програма приватизації майна комунальної власності міста Южноукраїнська на 2019-2021 роки </t>
  </si>
  <si>
    <r>
      <t xml:space="preserve">Програма розвитку земельних відносин Южноукраїнської міської територіальної громади на  2017 - 2021  роки, </t>
    </r>
    <r>
      <rPr>
        <sz val="12"/>
        <rFont val="Times New Roman"/>
        <family val="1"/>
        <charset val="204"/>
      </rPr>
      <t>всього , у тому числі:</t>
    </r>
  </si>
  <si>
    <t>Міська програма розвитку малого та середнього підприємництва Южноукраїнської міської територіальної громади на 2021-2022 роки</t>
  </si>
  <si>
    <t>у тому числі:</t>
  </si>
  <si>
    <t>цільова фінансова допомога з  подолання тарифно - фінансових втрат,  одержувач -комунальне підприємство "Теплопостачання та водо-каналізаційне господарство"</t>
  </si>
  <si>
    <t xml:space="preserve">забезпечення своечасного розчищення внутрішньодворових проїздів (доріг) багатоквартирних житлових будинків, гуртожитків І,ІІ мікрорайонів - одержувач бюджетних коштів - комунальне підприємство "Житлово-експлуатаційне об"єднання"  </t>
  </si>
  <si>
    <r>
      <rPr>
        <b/>
        <sz val="12"/>
        <rFont val="Times New Roman"/>
        <family val="1"/>
        <charset val="204"/>
      </rPr>
      <t xml:space="preserve">Програма поводження з твердими побутовими  відходами   на території Южноукраїнської міської  територіальної громади на 2021 - 2030 роки, </t>
    </r>
    <r>
      <rPr>
        <sz val="12"/>
        <rFont val="Times New Roman"/>
        <family val="1"/>
        <charset val="204"/>
      </rPr>
      <t>одержувач бюджетних коштів - комунальне підприємство "Служба комунального господарства"</t>
    </r>
  </si>
  <si>
    <t>1217640</t>
  </si>
  <si>
    <t>Заходи з енергозбереження</t>
  </si>
  <si>
    <t>7640</t>
  </si>
  <si>
    <t>капітальний ремонт ліфтів житлових будинків за відповідними адресами на умовах співфінансування 95% / 5%</t>
  </si>
  <si>
    <t>капітальний ремонт покрівель  житлових будинків за відповідними адресами на умовах співфінансування 90% / 10%</t>
  </si>
  <si>
    <t>Забезпечення діяльності з виробництва, транспортування, постачання теплової енергії</t>
  </si>
  <si>
    <t>облаштування штучним покриттям спортивного майданчика (воркаут) у дворі житлових будинків на прт.Незалежності,14/ бул. Шевченко,5</t>
  </si>
  <si>
    <t>7650</t>
  </si>
  <si>
    <t>Проведення експертної грошової оцінки земельної ділянки чи права на неї</t>
  </si>
  <si>
    <t>одержувач -комунальне підприємство "Теплопостачання та водо-каналізаційне господарство"</t>
  </si>
  <si>
    <t>медогляд призовників</t>
  </si>
  <si>
    <t xml:space="preserve">субвенція з бюджету Южноукраїнської міської територіальної громади на співфінансування  з обласним  бюджетом видатків на забезпечення житлом сімей учасників антитерористичної операції на сході України, які перебувають на квартирному обліку, відповідно до Комплексної програми соціального захисту населення «Турбота» на період до 2023 року включно Миколаївської обласної ради </t>
  </si>
  <si>
    <t>2818340</t>
  </si>
  <si>
    <t>2900000</t>
  </si>
  <si>
    <t>субвенція з бюджету Южноукраїнської міської територіальної громади бюджету Вознесенської міської територіальної громади на ремонт приміщення лабораторії комунального підприємства "Комунальне некомерційне підприємство Вознесенська багатопрофільна лікарня Вознесенської міської ради" для проведення досліджень методом ПЛР</t>
  </si>
  <si>
    <t>відшкодування основної суми кредитів, що надаються ОСББ на впровадження заходів з енергоефективності</t>
  </si>
  <si>
    <r>
      <t xml:space="preserve">Програма часткового відшкодування основної суми кредитів, що надаються ОСББ на впровадження заходів з енергоефективності багатоквартирних будинків Южноукраїнської міської територіальної громади на 2021-2024 роки, </t>
    </r>
    <r>
      <rPr>
        <sz val="12"/>
        <rFont val="Times New Roman"/>
        <family val="1"/>
        <charset val="204"/>
      </rPr>
      <t>у тому числі:</t>
    </r>
  </si>
  <si>
    <t>субвенція з бюджету Южноукраїнської міської територіальної громади обласному бюджету на співфінансування придбання квартири особі, яка постраждала внаслідок аварії на ЧАЕС</t>
  </si>
  <si>
    <t xml:space="preserve"> Програма  "Фонд міської ради на виконання депутатських повноважень" на 2021-2025 роки</t>
  </si>
  <si>
    <t xml:space="preserve"> Комплексна програма Розвиток та підтримка сім'ї, дітей та молоді на 2021 - 2025 роки міської територіальної громади</t>
  </si>
  <si>
    <t xml:space="preserve">Програма "Цільова  програма  захисту  населення і територій від надзвичайних ситуацій техногенного та природного характеру на 2018-2022 роки" </t>
  </si>
  <si>
    <t xml:space="preserve">Програма "Наше місто" на 2020-2024 роки </t>
  </si>
  <si>
    <r>
      <t xml:space="preserve">Програма  охорони тваринного світу та регулювання чисельності бродячих тварин  на території  Южноукраїнської міської територіальної громади на 2017-2021 роки із змінами, </t>
    </r>
    <r>
      <rPr>
        <sz val="12"/>
        <rFont val="Times New Roman"/>
        <family val="1"/>
        <charset val="204"/>
      </rPr>
      <t>всього</t>
    </r>
    <r>
      <rPr>
        <b/>
        <sz val="12"/>
        <rFont val="Times New Roman"/>
        <family val="1"/>
        <charset val="204"/>
      </rPr>
      <t xml:space="preserve">, </t>
    </r>
    <r>
      <rPr>
        <sz val="12"/>
        <rFont val="Times New Roman"/>
        <family val="1"/>
        <charset val="204"/>
      </rPr>
      <t xml:space="preserve">у тому числі: </t>
    </r>
  </si>
  <si>
    <r>
      <t xml:space="preserve">Програма розвитку  дорожнього руху та його безпекина території Южноукраїнської міської територіальної громади на 2018-2022 роки із змінами, </t>
    </r>
    <r>
      <rPr>
        <sz val="12"/>
        <rFont val="Times New Roman"/>
        <family val="1"/>
        <charset val="204"/>
      </rPr>
      <t xml:space="preserve">у тому числі: </t>
    </r>
  </si>
  <si>
    <r>
      <t>Програма Питна вода Южноукраїнської міської територіальної громади на 2021-2025 роки (</t>
    </r>
    <r>
      <rPr>
        <sz val="12"/>
        <rFont val="Times New Roman"/>
        <family val="1"/>
        <charset val="204"/>
      </rPr>
      <t>одержувач бюджетних коштів - комунальне підприємство - "Теплопостачання та водо-каналізаційне господарство")</t>
    </r>
  </si>
  <si>
    <r>
      <t>Програма Капітального будівництва об'єктів житлово - комунального господарства  та соціальної інфраструктури Южноукраїнської міської територіальної громади на 2021-2025 роки в новій редакції, у</t>
    </r>
    <r>
      <rPr>
        <sz val="12"/>
        <rFont val="Times New Roman"/>
        <family val="1"/>
        <charset val="204"/>
      </rPr>
      <t xml:space="preserve"> тому числі:</t>
    </r>
  </si>
  <si>
    <t>влаштування огорожі вздовж полігону твердих побутових відходів (одержувач бюджетних коштів - комунальне підприємство "Служба комунального господарства")  (РЕЗЕРВ)</t>
  </si>
  <si>
    <t>Комплексна програма «Охорона здоров`я в Южноукраїнській міській територіальній громаді» на 2021-2025 роки</t>
  </si>
  <si>
    <r>
      <t>Програма управління  майном комунальної форми власності  міста Южноукраїнська на 2020-2024 роки,</t>
    </r>
    <r>
      <rPr>
        <sz val="12"/>
        <rFont val="Times New Roman"/>
        <family val="1"/>
        <charset val="204"/>
      </rPr>
      <t xml:space="preserve"> у тому числі: </t>
    </r>
  </si>
  <si>
    <t>фінансова допомога на поворотній основі, одержувач-комунальне підприємство "Житлово-експлуатаційне об'єднання"</t>
  </si>
  <si>
    <t>0218340</t>
  </si>
  <si>
    <t>0217130</t>
  </si>
  <si>
    <t>0217650</t>
  </si>
  <si>
    <r>
      <t>Міська програма  "Фонд міської ради на виконання депутатських повноважень" на 2021-2025 роки ,</t>
    </r>
    <r>
      <rPr>
        <sz val="12"/>
        <rFont val="Times New Roman"/>
        <family val="1"/>
        <charset val="204"/>
      </rPr>
      <t xml:space="preserve"> у тому числі:</t>
    </r>
  </si>
  <si>
    <t>2917370</t>
  </si>
  <si>
    <t>із них, одержувач коштів - некомерційне комунальне підприємство "Южноукраїнський центр надання первинної медико - санітарної допомоги</t>
  </si>
  <si>
    <r>
      <t xml:space="preserve"> Комплексна програма «Охорона здоров`я в Южноукраїнській міській територіальній громаді» на 2021-2025 роки: </t>
    </r>
    <r>
      <rPr>
        <sz val="12"/>
        <rFont val="Times New Roman"/>
        <family val="1"/>
        <charset val="204"/>
      </rPr>
      <t xml:space="preserve">резерв коштів для подальшого розподілу за рішенням постійної комісії міської ради з питань планування соціально-економічного розвитку, бюджету та фінансів, інвестицій, регуляторної політики, торгівлі, послуг та розвитку підприємництва на потреби вторинної ланки медицини </t>
    </r>
  </si>
  <si>
    <t>Програма  "Фонд міської ради на виконання депутатських повноважень" на 2021-2025 роки</t>
  </si>
  <si>
    <t>0611021</t>
  </si>
  <si>
    <t>1021</t>
  </si>
  <si>
    <t>Надання загальної середньої освіти закладами загальної середньої освіти</t>
  </si>
  <si>
    <t>0217350</t>
  </si>
  <si>
    <t>Розроблення схем планування та забудови територій (містобудівної документації)</t>
  </si>
  <si>
    <t>7350</t>
  </si>
  <si>
    <t>3110000</t>
  </si>
  <si>
    <t>3100000</t>
  </si>
  <si>
    <t>УПРАВЛІННЯ ЖИТЛОВО-КОМУНАЛЬНОГО ГОСПОДАРСТВА ЮЖНОУКРАЇНСЬКОЇ МІСЬКОЇ РАДИ</t>
  </si>
  <si>
    <t>одержувач-комунальне підприємство "Житлово-експлуатаційне об'єднання"   (резерв коштів) в сумі 201,567 тис.грн.</t>
  </si>
  <si>
    <t>3117370</t>
  </si>
  <si>
    <t>3116030</t>
  </si>
  <si>
    <t>3116090</t>
  </si>
  <si>
    <t>3117461</t>
  </si>
  <si>
    <t>3117640</t>
  </si>
  <si>
    <t>УПРАВЛІННЯ  БУДІВНИЦТВА ТА РЕМОНТІВ ЮЖНОУКРАЇНСЬКОЇ МІСЬКОЇ РАДИ</t>
  </si>
  <si>
    <t>1517461</t>
  </si>
  <si>
    <t>1517310</t>
  </si>
  <si>
    <r>
      <t xml:space="preserve">Комплексна програма з розроблення містобудівної документації території для формування містобудівного кадастру  Южноукраїнської міської територіальної громади на 2018-2022 роки </t>
    </r>
    <r>
      <rPr>
        <sz val="12"/>
        <rFont val="Times New Roman"/>
        <family val="1"/>
        <charset val="204"/>
      </rPr>
      <t>зі змінами, у тому числі:</t>
    </r>
  </si>
  <si>
    <t>0217370</t>
  </si>
  <si>
    <t>3700000</t>
  </si>
  <si>
    <t>3116011</t>
  </si>
  <si>
    <t>розширення можливостей для пільгової категорії населення (відшкодування вартості медичних препаратів та виробів медичного призначення пацієнтам з хворобою Паркенсона, пацієнтам після пересадки органів та тканин, дітям хворим на епілепсію, бронхіальну астму та психічні захворювання, ветеранам війни, дітям-інвалідам (в т.ч. дитяча трансплантація), особам з інвалідністю, харчування дітей хворих на фенілкетонурію, муковісцидоз (орфанні захворювання))</t>
  </si>
  <si>
    <t xml:space="preserve">в частині репродуктивного здоров'я населення міста </t>
  </si>
  <si>
    <t>Комплексна програма соціального захисту населення «Турбота» на 2021-2023 роки</t>
  </si>
  <si>
    <t>2910000</t>
  </si>
  <si>
    <t>0700000</t>
  </si>
  <si>
    <t>0710000</t>
  </si>
  <si>
    <t xml:space="preserve">УПРАВЛІННЯ ОХОРОНИ ЗДОРОВ'Я ЮЖНОУКРАЇНСЬКОЇ МІСЬКОЇ РАДИ </t>
  </si>
  <si>
    <t>в т.ч. управління</t>
  </si>
  <si>
    <t>управління мат доп дітям</t>
  </si>
  <si>
    <t>0712010</t>
  </si>
  <si>
    <t>0712111</t>
  </si>
  <si>
    <t>0712141</t>
  </si>
  <si>
    <t>0712142</t>
  </si>
  <si>
    <t>0712143</t>
  </si>
  <si>
    <t>0712144</t>
  </si>
  <si>
    <t>0712145</t>
  </si>
  <si>
    <t>0712152</t>
  </si>
  <si>
    <t>0719770</t>
  </si>
  <si>
    <t>субвенція з бюджету Южноукраїнської міської територіальної громади державному бюджету для 25-ї Державної пожежно-рятувальної частини ГУ ДСНС України у Миколаївській області на запобігання поширенню коронавірусної хвороби (обробка під'їздів житлових будинків, в яких виявлено хворих, здійснення запобіжних заходів, пов’язаних з пожежами в природних екологічних системах (придбання ПММ))</t>
  </si>
  <si>
    <t>0712151</t>
  </si>
  <si>
    <t>0713242</t>
  </si>
  <si>
    <t xml:space="preserve">капітальний ремонт ліфтів житлових будинківна умовах співфінансування 95% / 5%   за відповідними адресами </t>
  </si>
  <si>
    <t xml:space="preserve">капітальний ремонт ліфтів житлових будинків за відповідними адресами на умовах співфінансування 95% / 5% </t>
  </si>
  <si>
    <t xml:space="preserve">капітальний ремонт житлових будинків за відповідними адресами, а саме:  покрівлі , інженерних мереж опалення, гарячого та холодного водопостачання і водовідведення , козирків ганків  на умовах співфінансування 90% / 10%  </t>
  </si>
  <si>
    <t xml:space="preserve">Надання дошкільної освіти                                          </t>
  </si>
  <si>
    <t>2910160</t>
  </si>
  <si>
    <r>
      <t xml:space="preserve">Програма реформування і розвитку житлово-комунального господарства  Южноукраїнської міської територіальної громади на 2021-2025 роки в новій редакції, </t>
    </r>
    <r>
      <rPr>
        <sz val="12"/>
        <rFont val="Times New Roman"/>
        <family val="1"/>
        <charset val="204"/>
      </rPr>
      <t>всього, у тому числі в розрізі програмної класифікації видатків:</t>
    </r>
  </si>
  <si>
    <t>Утримання та розвиток автомобільних доріг та дорожньої інфраструктури за рахунок коштів місцевого бюджету</t>
  </si>
  <si>
    <t>поточний ремонт пішохідних доріжок по  вул.Дружби Народів фігурною плиткою та улаштування з"їздів (пандусів)  зі сторони автовокзалу від критого ринку до перехрестя вул. Молодіжна  (одержувач бюджетних коштів - комунальне підприємство "Служба комунального господарства")</t>
  </si>
  <si>
    <t>3716013</t>
  </si>
  <si>
    <r>
      <t xml:space="preserve">Програма Капітального будівництва об'єктів житлово - комунального господарства  та соціальної інфраструктури Южноукраїнської міської територіальної громади на 2021-2025 роки в новій редакції, </t>
    </r>
    <r>
      <rPr>
        <sz val="12"/>
        <rFont val="Times New Roman"/>
        <family val="1"/>
        <charset val="204"/>
      </rPr>
      <t>всього у тому числі:</t>
    </r>
  </si>
  <si>
    <t xml:space="preserve"> зарезервовані  кошти  на здійснення поточного ремонту Костянтинівського ДНЗ (ремонт спортивно – музичної зали, групового приміщення тощо), використання яких можливе після погодження  постійною комісією міської ради з питань планування соціально-економічного розвитку, бюджету та фінансів, інвестицій, регуляторної політики, торгівлі, послуг та розвитку підприємництва</t>
  </si>
  <si>
    <r>
      <t xml:space="preserve">Міська програма  "Фонд міської ради на виконання депутатських повноважень" на 2021-2025 роки ,  </t>
    </r>
    <r>
      <rPr>
        <sz val="12"/>
        <rFont val="Times New Roman"/>
        <family val="1"/>
        <charset val="204"/>
      </rPr>
      <t>у т.ч.</t>
    </r>
    <r>
      <rPr>
        <b/>
        <sz val="12"/>
        <rFont val="Times New Roman"/>
        <family val="1"/>
        <charset val="204"/>
      </rPr>
      <t xml:space="preserve"> </t>
    </r>
    <r>
      <rPr>
        <sz val="12"/>
        <rFont val="Times New Roman"/>
        <family val="1"/>
        <charset val="204"/>
      </rPr>
      <t xml:space="preserve">одержувач - комунальне підприємство "Житлово-експлуатаційне об'єднання" </t>
    </r>
  </si>
  <si>
    <r>
      <rPr>
        <b/>
        <sz val="12"/>
        <rFont val="Times New Roman"/>
        <family val="1"/>
        <charset val="204"/>
      </rPr>
      <t>Програма Реформування і розвитку житлово-комунального господарства Южноукраїнської міської територіальної громади на 2021-2025 роки у новій редакції</t>
    </r>
    <r>
      <rPr>
        <sz val="12"/>
        <rFont val="Times New Roman"/>
        <family val="1"/>
        <charset val="204"/>
      </rPr>
      <t xml:space="preserve"> , у т.ч. резерв коштів на закупівлю труб водопостачання з фітінгами для заміни по вул.Енергобудівників, використання яких здійснювати  після погодження з постійною комісїєю міської ради з питань планування соціально-економічного розвитку, бюджету та фінансів, інвестицій, регуляторної політики, торгівлі, послуг та розвитку підприємництва </t>
    </r>
  </si>
  <si>
    <t>7322</t>
  </si>
  <si>
    <t xml:space="preserve"> зарезервовані коштів на фінансування об'єкту "Реконструкція кисневого пункту КНП "ЮМБЛ". Улаштування  кріогенного газифікатора за адресою вул.Миру,3 м.Южноукраїнськ Вознесенський район Миколаївська область",  використання  яких  здійснювати після погодження з постійною комісїєю міської ради з питань планування соціально-економічного розвитку, бюджету та фінансів, інвестицій, регуляторної політики, торгівлі, послуг та розвитку підприємництва </t>
  </si>
  <si>
    <t xml:space="preserve">УПРАВЛІННЯ СОЦІАЛЬНОГО ЗАХИСТУ НАСЕЛЕННЯ ЮЖНОУКРАЇНСЬКОЇ МІСЬКОЇ РАДИ </t>
  </si>
  <si>
    <t xml:space="preserve">Програма Питна вода Южноукраїнської міської територіальної громади на 2021-2025 роки </t>
  </si>
  <si>
    <t xml:space="preserve">капітальний ремонт покрівель  житлових будинків за відповідними адресами на умовах співфінансування 90% / 10% </t>
  </si>
  <si>
    <r>
      <rPr>
        <b/>
        <sz val="12"/>
        <rFont val="Times New Roman"/>
        <family val="1"/>
        <charset val="204"/>
      </rPr>
      <t>Програма Розвитку  дорожнього руху та його безпеки на території Южноукраїнської міської територіальної громади 2018-2022 роки,</t>
    </r>
    <r>
      <rPr>
        <sz val="12"/>
        <rFont val="Times New Roman"/>
        <family val="1"/>
        <charset val="204"/>
      </rPr>
      <t xml:space="preserve"> в т.ч. зарезервовані кошти на ямковий ремонт дорожнього полотна доріг Костянтинівського старостинського округу, використання яких здійснювати після погодження з постійною комісїєю міської ради з питань планування соціально-економічного розвитку, бюджету та фінансів, інвестицій, регуляторної політики, торгівлі, послуг та розвитку підприємництва </t>
    </r>
  </si>
  <si>
    <t>в частині оплати за навчання випускників закладів освіти міста на лікарів сімейної медицини.          Одноразова мат допомога лікарям</t>
  </si>
  <si>
    <t>3116040</t>
  </si>
  <si>
    <t>одержувач бюджетних коштів - комунальне підприємство "Служба комунального господарства", у т.ч.: поточне утримання об"ектів благоустрою міста - 10 889,79189 тис.грн., поточний  ремонт об"ектів благоустрою міста -  72,60993 тис.грн.</t>
  </si>
  <si>
    <t>субвенція з бюджету Южноукраїнської міської територіальної громади державному бюджету для територіального управління Служби судової охорони на укріплення матеріально - технічної бази</t>
  </si>
  <si>
    <t>субвенція з бюджету Южноукраїнської міської територіальної громади державному бюджету для укріплення матеріально - технічної бази відділу Служби безпеки України в м.Южноукраїнську УСБУ в Миколаївській області</t>
  </si>
  <si>
    <t>3117693</t>
  </si>
  <si>
    <t>7693</t>
  </si>
  <si>
    <t>цільова фінансова допомога на погашення кредиторської заборгованості перед ВП "ЮУ АЕС" ДП НАЕК "Енергоатом",  одержувач -комунальне підприємство  "ГРААЛЬ"</t>
  </si>
  <si>
    <t>0813133</t>
  </si>
  <si>
    <t xml:space="preserve">Будівництво об'єктів житлово-комунального господарства </t>
  </si>
  <si>
    <t>3717310</t>
  </si>
  <si>
    <t>"Капітального будівництва об'єктів житлово-комунального господарства та соціальної інфраструктури Южноукраїнської міської територіальної громади на 2021-2025 роки у новій редакції", у тому числі:</t>
  </si>
  <si>
    <t>3717461</t>
  </si>
  <si>
    <t xml:space="preserve">резерв коштів на розробку проектно-кошторисної документації та проведення експертизи за об'єктом " Капітальний ремонт проспекту Незалежності" </t>
  </si>
  <si>
    <t>Реалізація заходів щодо соціально-економічного розвитку територій</t>
  </si>
  <si>
    <t>Програма залучення інвестицій та поліпшення інвестиційного клімату міста Южноукраїнська на 2019-2021 роки</t>
  </si>
  <si>
    <t>резерв коштів на розробку проектно-кошторисної документації та проведення експертизи за об'єктом "Капітальний ремонт мереж освітлення проспекту Незалежності" - 176,0 тис. грн; на розробку проектно-кошторисної документації, проведення експертизи, виконання робіт з топографічної зйомки, геологічних та геодезичних вишукувань за об'єктом "Капітальний ремонт тротуарів проспекту Незалежності" - 1 141,29525 тис. грн.</t>
  </si>
  <si>
    <t>0813112</t>
  </si>
  <si>
    <t>3116015</t>
  </si>
  <si>
    <t>1516015</t>
  </si>
  <si>
    <t>Програма реформування і розвитку житлово-комунального господарства  Южноукраїнської міської територіальної громади на 2021-2025 роки у новій редакції, у т.ч.:</t>
  </si>
  <si>
    <t>1516011</t>
  </si>
  <si>
    <t xml:space="preserve">капітальний ремонт інженерних мереж опалення, мереж постачання холодної та гарячої води житлових будинків на умовах співфінансування 90% / 10%   за відповідними адресами </t>
  </si>
  <si>
    <r>
      <t xml:space="preserve">Програма  охорони тваринного світу та регулювання чисельності бродячих тварин  на території  Южноукраїнської міської територіальної громади </t>
    </r>
    <r>
      <rPr>
        <sz val="12"/>
        <rFont val="Times New Roman"/>
        <family val="1"/>
        <charset val="204"/>
      </rPr>
      <t xml:space="preserve">, всього, у тому числі: </t>
    </r>
  </si>
  <si>
    <r>
      <t>Програма реформування і розвитку житлово-комунального господарства  Южноукраїнської міської територіальної громади на 2021-2025 роки в новій редакції ,</t>
    </r>
    <r>
      <rPr>
        <sz val="12"/>
        <rFont val="Times New Roman"/>
        <family val="1"/>
        <charset val="204"/>
      </rPr>
      <t xml:space="preserve"> всього, у тому числі :</t>
    </r>
  </si>
  <si>
    <t>0217660</t>
  </si>
  <si>
    <t>7660</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</si>
  <si>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</si>
  <si>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r>
      <t xml:space="preserve">Програма розвитку земельних відносин Южноукраїнської міської територіальної громади на 2017-2021 роки та продовження дії на 2022 рік, </t>
    </r>
    <r>
      <rPr>
        <sz val="12"/>
        <rFont val="Times New Roman"/>
        <family val="1"/>
        <charset val="204"/>
      </rPr>
      <t>всього , у тому числі:</t>
    </r>
  </si>
  <si>
    <t>Комплексна Програма профілактики злочинності та вдосконалення системи захисту конституційних прав і свобод громадян Южноукраїнської міської територіальної громади на 2022-2026 роки</t>
  </si>
  <si>
    <t>субвенція з бюджету Южноукраїнської міської територіальної громади бюджету Арбузинської територіальної громади на проживання одиноких осіб похилого віку у стаціонарному відділенні Арбузинського територіального центру соціального обслуговування (надання соціальних послуг)</t>
  </si>
  <si>
    <t xml:space="preserve">субвенція з бюджету Южноукраїнської міської територіальної громади бюджету Арбузинської територіальної громади на курси реабілітації дітей з інвалідністю з тимчасовим проживанням  </t>
  </si>
  <si>
    <t xml:space="preserve">затверджено на 2022 рік  </t>
  </si>
  <si>
    <t>Забезпечення транспортних послуг для УБД, членів зімей загиблих УБД з числа учасників АТО і ООС з метою участі в обласних та державних заходах військово-патріотичного спрямування</t>
  </si>
  <si>
    <t>Забезпечення відшкодування витрат уч. АТО, ООС  на період їх безпосередньої участі в АТО, ООС та їх родинам на ЖКП у розмірі 100 %; відшкодування витрат членам сімей загиблих УБД  з числа уч.АТО, ООС на послуги ЖКП у розмірі 50 %</t>
  </si>
  <si>
    <t>відшкодування вартості проїзду на автомобільному та залізничному транспорті один раз на рік до будь- якого н.п. України та у зворотньму напрямку громадянам, які постраждали внаслідок Чорнобильської катастрофи І кат. у розмірі 100%</t>
  </si>
  <si>
    <t>надання пільг окремим категоріям громадян з послуг зв’язку, та Почесним громадянам міста</t>
  </si>
  <si>
    <t>компенсація за пільговий проїзд  окремим категоріям громадян на приміських, міських та спецмаршрутах автомобільним транспортом</t>
  </si>
  <si>
    <t>компенсація за пільговий проїзд  окремим категоріям громадян залізничним транспортом на міських, приміських та спецмаршрутах</t>
  </si>
  <si>
    <t>компенсація фізичним особам, які надають соціальні послуги</t>
  </si>
  <si>
    <t>компенсація вартості житлово-комунальних послуг учасникам бойових дій , інвалідам по зору І та ІІ груп, почесним громадянам міста</t>
  </si>
  <si>
    <t xml:space="preserve"> матеріальна допомога по рішенням МВК, на поховання</t>
  </si>
  <si>
    <t xml:space="preserve"> харчування малозабезпечених , продуктові набори </t>
  </si>
  <si>
    <t>Заходи до свят, забезпечення побутовою технікою інвалідів І, ІІ, та ІІІ групи і УБД, забезпечення слуховими апаратами, вітання з ювілеями, тощо</t>
  </si>
  <si>
    <t>в т.ч. відшкодування витрат на проїзд до місця лікування</t>
  </si>
  <si>
    <t>матеріальна допомога для дітей, хворих на цукровий діабет на придбання інсулінових помп та витратних матеріалів до них</t>
  </si>
  <si>
    <t>надання матеріальної допомоги онкохворим на лікування</t>
  </si>
  <si>
    <t>Інші програми та заходи у сфері охорони здоров'я, в тому числі:</t>
  </si>
  <si>
    <t>компенсація витрат за медогляди та додаткові обстеження призовників та допризовників</t>
  </si>
  <si>
    <t>відшкодування вартості лікарських, наркотичних засобів для полегшення болю паліативних пацієнтів у термінальній стадії прогресування захворювання</t>
  </si>
  <si>
    <t>забезпечення оплати медичних послуг на кодування від алкогольної залежності</t>
  </si>
  <si>
    <t xml:space="preserve">оплата за навчання випускників закладів освіти міста на лікарів та одноразова матеріальна допомога лікарям; відшкодування студенту/інтерну за наступні семестри навчання одержувач коштів - комунальне некомерційне підприємство "Южноукраїнська міська багатопрофільна лікарня"    </t>
  </si>
  <si>
    <t>харчування дітей віком до 2-х років народжених ВІЛ-інфікованими матерями, одержувач коштів - некомерційне комунальне підприємство "Южноукраїнський центр надання первинної медико - санітарної допомоги</t>
  </si>
  <si>
    <t xml:space="preserve">забезпечення продуктами дитячого харчування дітей перших двох років життя з малозабезпечених сімей (одержувач коштів - некомерційне комунальне підприємство "Южноукраїнський центр надання первинної медико - санітарної допомоги) </t>
  </si>
  <si>
    <t>проведення земельних торгів на набуття права оренди на земельні ділянки несільськогосподарського призначення</t>
  </si>
  <si>
    <r>
      <t xml:space="preserve">Програма охорони  довкілля та раціонального природокористування Южноукраїнської міської територіальної громади на 2021-2025 роки, </t>
    </r>
    <r>
      <rPr>
        <sz val="12"/>
        <rFont val="Times New Roman"/>
        <family val="1"/>
        <charset val="204"/>
      </rPr>
      <t>у т.ч.:</t>
    </r>
  </si>
  <si>
    <t>Ліквідація усідань і проломів проїзної частини та відновлення усіх видів дорожнього покриття холодною бітумно-мінеральною сумішшю</t>
  </si>
  <si>
    <t>Нанесення та відновлення дорожньої розмітки на дорогах загального користування</t>
  </si>
  <si>
    <t>Ліквідація усідань і проломів проїзної частини та відновлення усіх видів дорожнього покриття  гарячою асфальтобетонною сумішшю</t>
  </si>
  <si>
    <t>Програма щодо організації мобілізаційної підготовки та територіальної оборони  в Южноукраїнської міській територіальній громади на 2022-2026 роки, у тому числі:</t>
  </si>
  <si>
    <t>3118240</t>
  </si>
  <si>
    <t>Заходи та роботи з територіальної оборони</t>
  </si>
  <si>
    <t>8240</t>
  </si>
  <si>
    <t>Програма щодо організації мобілізаційної підготовки та територіальної оборони  в Южноукраїнської міській територіальній громади на 2022-2026 роки, всього, у т.ч.:</t>
  </si>
  <si>
    <r>
      <t xml:space="preserve">Програма щодо організації мобілізаційної підготовки та територіальної оборони  в Южноукраїнської міській територіальній громади на 2022-2026 роки, </t>
    </r>
    <r>
      <rPr>
        <sz val="12"/>
        <rFont val="Times New Roman"/>
        <family val="1"/>
        <charset val="204"/>
      </rPr>
      <t>всього, у т.ч.:</t>
    </r>
  </si>
  <si>
    <t>0218240</t>
  </si>
  <si>
    <t>придбання ПММ</t>
  </si>
  <si>
    <t>0618240</t>
  </si>
  <si>
    <t>0818240</t>
  </si>
  <si>
    <t xml:space="preserve">придбання 15 од. сумок екстреної допомоги (одержувач коштів - некомерційне комунальне підприємство "Южноукраїнський центр надання первинної медико - санітарної допомоги)  </t>
  </si>
  <si>
    <t>0718240</t>
  </si>
  <si>
    <r>
      <rPr>
        <b/>
        <sz val="12"/>
        <rFont val="Times New Roman"/>
        <family val="1"/>
        <charset val="204"/>
      </rPr>
      <t xml:space="preserve"> Комплексна програма «Охорона здоров`я в Южноукраїнській міській територіальній громаді» на 2021-2025 роки: </t>
    </r>
    <r>
      <rPr>
        <sz val="12"/>
        <rFont val="Times New Roman"/>
        <family val="1"/>
        <charset val="204"/>
      </rPr>
      <t xml:space="preserve">резерв коштів для подальшого розподілу за рішенням постійної комісії міської ради з питань планування соціально-економічного розвитку, бюджету та фінансів, інвестицій, регуляторної політики, торгівлі, послуг та розвитку підприємництва на потреби вторинної ланки медицини </t>
    </r>
  </si>
  <si>
    <r>
      <rPr>
        <b/>
        <sz val="12"/>
        <rFont val="Times New Roman"/>
        <family val="1"/>
        <charset val="204"/>
      </rPr>
      <t>Програма щодо організації мобілізаційної підготовки та територіальної оборони в Южноукраїнській міській територіальній громаді на 2022-2026 роки,</t>
    </r>
    <r>
      <rPr>
        <sz val="12"/>
        <rFont val="Times New Roman"/>
        <family val="1"/>
        <charset val="204"/>
      </rPr>
      <t xml:space="preserve"> резерв коштів. Конкретизацію напрямів із визначенням сум видатків за рахунок резерву погодити на засіданні постійної комісії міської ради з питань планування соціально-економічного розвитку, бюджету та фінансів, інвестицій, торгівлі, послуг та розвитку підприємництва</t>
    </r>
  </si>
  <si>
    <t>3718240</t>
  </si>
  <si>
    <t>догляд та утримання тварин у пункті тимчасового утримання, відлов бродячих тварин на території міста</t>
  </si>
  <si>
    <t>одержувач бюджетних коштів - комунальне підприємство "Служба комунального господарства" в т.ч:</t>
  </si>
  <si>
    <t>ветеринарні послуги, медикаменти</t>
  </si>
  <si>
    <t>стерилізація та кастрація</t>
  </si>
  <si>
    <t>одержувач бюджетних коштів - комунальне підприємство "Служба комунального господарства" - планування грунту на полігоні ТПВ (рекультивація)</t>
  </si>
  <si>
    <t>в частині видатків, пов"язаних з управлінням майном комунальної власності (технічна інвентарізація, виготовлення технічного паспорту, експертна оцінка, експертний висновок, опублікування оголошень в засобах масової інформації, тощо)</t>
  </si>
  <si>
    <r>
      <t xml:space="preserve">Програма приватизації майна комунальної власності міста Южноукраїнської міської територіальної громади на 2022-2027 роки - </t>
    </r>
    <r>
      <rPr>
        <sz val="12"/>
        <rFont val="Times New Roman"/>
        <family val="1"/>
        <charset val="204"/>
      </rPr>
      <t>в частині підготовки об"єктів до приватизації (опублікування оголошень в засобах масової інформації, тощо)</t>
    </r>
  </si>
  <si>
    <r>
      <t>Програма управління  майном комунальної форми власності  міста Южноукраїнська на 2020-2024 роки</t>
    </r>
    <r>
      <rPr>
        <sz val="12"/>
        <rFont val="Times New Roman"/>
        <family val="1"/>
        <charset val="204"/>
      </rPr>
      <t xml:space="preserve"> , всього, у т.ч.:</t>
    </r>
  </si>
  <si>
    <t>одержувач бюджетних коштів - комунальне підприємство "Служба комунального господарства",   в т.ч:</t>
  </si>
  <si>
    <t>влаштування додаткових вольєрів для тварин на території пункту тимчасового утримання</t>
  </si>
  <si>
    <t xml:space="preserve">придбання сміттевозів (одержувач бюджетних коштів - комунальне підприємство "Житлово-експлуатаційне об'єднання")  </t>
  </si>
  <si>
    <t xml:space="preserve">капітальний ремонт 21-го ліфта житлових будинківза відповідними адресами на умовах співфінансування 95% / 5%   </t>
  </si>
  <si>
    <t>придбання та виготовлення друкованої продукції</t>
  </si>
  <si>
    <t>придбання призів, грамот, дипломів та матеріалів для проведення конкурсів та загальноміських заходів</t>
  </si>
  <si>
    <r>
      <t>Програма розвитку освіти в Южноукраїнській міській територіальній громаді на 2021 - 2025 роки,</t>
    </r>
    <r>
      <rPr>
        <sz val="12"/>
        <rFont val="Times New Roman"/>
        <family val="1"/>
        <charset val="204"/>
      </rPr>
      <t xml:space="preserve"> всього , у т.ч.:</t>
    </r>
  </si>
  <si>
    <r>
      <t xml:space="preserve">Програма інформаційної підтримки розвитку міста та діяльності органів місцевого самоврядування на 2019-2022 роки  </t>
    </r>
    <r>
      <rPr>
        <sz val="12"/>
        <rFont val="Times New Roman"/>
        <family val="1"/>
        <charset val="204"/>
      </rPr>
      <t>в частині висвітлення діяльності депутатів Южноукраїнської міської ради через засоби масової інформації</t>
    </r>
  </si>
  <si>
    <t xml:space="preserve"> придбання квітів, папок, біг-бордів, сіті-лайтів, сувенірної продукції, ритуальних вінків, подарунків </t>
  </si>
  <si>
    <t xml:space="preserve"> сплата членських внесків до Асоціації міст України  та  Асоціації  "Енергоефективні міста України"</t>
  </si>
  <si>
    <t>технічне обслуговування системи відеоспостереження, бронювання використання місця в ККЕ, охорона серверної</t>
  </si>
  <si>
    <t>підтримка громадських формувань (заохочення)</t>
  </si>
  <si>
    <t>технічне обслуговування аналізатора парів спирту</t>
  </si>
  <si>
    <t>придбання продуктів харчування</t>
  </si>
  <si>
    <t xml:space="preserve">з них  одержувач коштів - КП Служба комунального господарства  </t>
  </si>
  <si>
    <t>Всього по бюджету</t>
  </si>
  <si>
    <t xml:space="preserve">затверджено на 2022 рік </t>
  </si>
  <si>
    <t>касові видатки за 2022 рік</t>
  </si>
  <si>
    <t>придбання запасу медикаментів (одержувач КНП "ЮМБЛ")</t>
  </si>
  <si>
    <t>Експлуатаційне утримання автомобільних доріг загального користування в частині ремонту бетонного покриття частини дороги по вул. Дружба в смт Костянтинівка</t>
  </si>
  <si>
    <t>0813230</t>
  </si>
  <si>
    <t>3230</t>
  </si>
  <si>
    <t xml:space="preserve"> Видатки, повязані з наданням підтримки внутрішнь переміщеним або евакуйованим особам у звязку із введенням воєного стану </t>
  </si>
  <si>
    <t>проведення технічної інвентарізації та виготовлення технічних паспортів житлового фонду в багатоквартирних будинках</t>
  </si>
  <si>
    <t>проведення експертної незалежної оцінки житлових квартир  в багатоквартирних будинках</t>
  </si>
  <si>
    <t xml:space="preserve"> Експлуатація та технічне обслуговування житлового фонду</t>
  </si>
  <si>
    <t>придбання генератора, пластикових бочок, ліхтарів, свічок, ПММ</t>
  </si>
  <si>
    <t>0918240</t>
  </si>
  <si>
    <t>0219770</t>
  </si>
  <si>
    <r>
      <t xml:space="preserve">Програма щодо організації мобілізаційної підготовки та територіальної оборони  в Южноукраїнської міській територіальній громади на 2022-2026 роки,     </t>
    </r>
    <r>
      <rPr>
        <sz val="12"/>
        <rFont val="Times New Roman"/>
        <family val="1"/>
        <charset val="204"/>
      </rPr>
      <t>всього, у т.ч.:</t>
    </r>
  </si>
  <si>
    <t>Поточний ремонт трансформаторних підстанцій ТП-12, ТП-13, ТП-14 - одержувач бюджетних коштів -  КП ЖЕО</t>
  </si>
  <si>
    <t>Сплата внесків і платежів в багатоквартирному будинку в якому створено ОСББ "Незалежності, 2; Миру, 12", розташованого за адресою: Миколаївська область, місто Южноукраїнськ, вул. Миру, 12 кв. 155</t>
  </si>
  <si>
    <r>
      <t xml:space="preserve">Програма щодо організації мобілізаційної підготовки та територіальної оборони  в Южноукраїнської міській територіальній громади на 2022-2026 роки,    </t>
    </r>
    <r>
      <rPr>
        <sz val="12"/>
        <rFont val="Times New Roman"/>
        <family val="1"/>
        <charset val="204"/>
      </rPr>
      <t xml:space="preserve"> всього, у т.ч.:</t>
    </r>
  </si>
  <si>
    <t>реалізація проекту "Реконструкція лінейно-кабельних споруд системи відеоспостереження  міста Южноукраїнськ Миколаївської області"</t>
  </si>
  <si>
    <t>розробка проектно-кошторисної документації  на об"єкт "Нове будівництво місцевої автоматизованої системи централізованого оповіщення  міста Южноукраїнськ Миколаївської області" (ІІ черга) та придбання 4-х електропневматичних сирен для забезпечення  оповіщення  сільських населених пунктів МТГ</t>
  </si>
  <si>
    <t>фінансова допомога КП ЖЕО, враховуючи фінансові результати підриємства за 2021 рік,  одержувач бюджетних коштів - комунальне підприємство "Житлово-експлуатаційне об"єднання"</t>
  </si>
  <si>
    <t>0613230</t>
  </si>
  <si>
    <t>Видатки, пов’язані з наданням підтримки внутрішньопереміщеним та/або евакуйованим особам у зв’язку із введенням воєнного стану в Україні </t>
  </si>
  <si>
    <t>Комплексна програма соціального захисту населення «Турбота» на 2021-2023 роки, всього, у т.ч.:</t>
  </si>
  <si>
    <t>виготовлення та встановлення літніх душевих кабінок на території м.Южноукраїнська за адресою вул.Паркова ,5 (де знаходиться  І відділ Вознесенського  РТЦК та СП)  одержувач КП ЖЕО</t>
  </si>
  <si>
    <t>внески у статутний капітал ККТП "Кобзар" Южноукраїнської міської ради для роботи Револьверного фонду   КЕКВ 3210</t>
  </si>
  <si>
    <t>Внески до статутного капіталу суб'єктів господарювання</t>
  </si>
  <si>
    <r>
      <t xml:space="preserve">Програма розвитку  дорожнього руху та його безпеки на території Южноукраїнської міської територіальної громади на 2018-2022 роки із змінами, </t>
    </r>
    <r>
      <rPr>
        <sz val="12"/>
        <rFont val="Times New Roman"/>
        <family val="1"/>
        <charset val="204"/>
      </rPr>
      <t xml:space="preserve">у тому числі: </t>
    </r>
  </si>
  <si>
    <t>розробка нормативної грошової оцінки земель (с. Бузьке)</t>
  </si>
  <si>
    <t>одержувач бюджетних коштів - комунальне підприємство "Служба комунального господарства", у т.ч.:</t>
  </si>
  <si>
    <t>придбання тепловізорів та ноутбуків</t>
  </si>
  <si>
    <t>субвенція з бюджету Южноукраїнської міської територіальної громади  районному бюджету Вознесенського району на придбання матеріалів на улаштування опорних пунктів</t>
  </si>
  <si>
    <t>придбання питної негазованої бутильованої води</t>
  </si>
  <si>
    <t>придбання продуктів харчування для тер оборони та мешканців тергромади та борошна для створення  резерву</t>
  </si>
  <si>
    <t xml:space="preserve">Виконання бюджету Южноукраїнської міської територіальної громади за коштами, </t>
  </si>
  <si>
    <t>Додаток №3</t>
  </si>
  <si>
    <t>до рішення Южноукраїнської міської ради</t>
  </si>
  <si>
    <t xml:space="preserve">затверджено станом на 01.10.2022 рік  </t>
  </si>
  <si>
    <t>0219800</t>
  </si>
  <si>
    <t xml:space="preserve">здійснення стратегічної екологічної оцінки містобудівної документації с. Панкратове  (складання звіту про стратегічну екологічну оцінку) </t>
  </si>
  <si>
    <r>
      <t xml:space="preserve">Програма  "Фонд міської ради на виконання депутатських повноважень" на 2021-2025 роки, </t>
    </r>
    <r>
      <rPr>
        <sz val="12"/>
        <rFont val="Times New Roman"/>
        <family val="1"/>
        <charset val="204"/>
      </rPr>
      <t>у т.ч.:</t>
    </r>
  </si>
  <si>
    <t xml:space="preserve">Надання дошкільної освіти        </t>
  </si>
  <si>
    <t>монтаж жалюзі в приміщенні спальні середної "В" групи ДНЗ № 3</t>
  </si>
  <si>
    <t xml:space="preserve">Надання загальної середньої освіти закладами загальної середньої освіти  </t>
  </si>
  <si>
    <t xml:space="preserve">придбання 9 од. нош  - 540,0 тис.грн. та придбання резервного дизель-генератора - 406,0 тис.грн.(одержувач коштів - комунальне неприбуткове підприємство "Южноукраїнська міська багатопрофільна  лікарня")  </t>
  </si>
  <si>
    <t>Комплексна соціальна програма підтримки учасників АТО, учасників операції об"єднаних сил та членів їх сімей на 2021-2025 роки</t>
  </si>
  <si>
    <t>оплата транспортних послуг для перевезення гуманітарної допомогиперевезення гуманітарної допомоги, тощо</t>
  </si>
  <si>
    <t>придбання постільної білизни та планшетів для КЗ "ЦСПРД"</t>
  </si>
  <si>
    <t>поточний ремонт приміщення котельні з заміною котла в Іванівському закладі загальної середньої освіти</t>
  </si>
  <si>
    <t xml:space="preserve">капітальний ремонт 11-ти ліфтів житлових будинків    за відповідними адресами на умовах співфінансування 95% / 5% </t>
  </si>
  <si>
    <t>фінансова допомога громадському формуванню</t>
  </si>
  <si>
    <t>сприяння покращенню матеріально технічної бази СБУ</t>
  </si>
  <si>
    <r>
      <t xml:space="preserve">Цільова  програма  захисту  населення і територій Южноукраїнської міської територіальної громади від надзвичайних ситуацій місцевого рівня на 2018-2022 роки , </t>
    </r>
    <r>
      <rPr>
        <sz val="12"/>
        <rFont val="Times New Roman"/>
        <family val="1"/>
        <charset val="204"/>
      </rPr>
      <t xml:space="preserve">у тому числі: </t>
    </r>
  </si>
  <si>
    <t>облаштування приміщень для укриття населення (монтаж освітлення) в приміщенні адміністративної будівлі по вулиці Шкільна, 2 в с. Іванівка та улаштування споруди для укриття населення по вулиці Богданівка-Костянтинівка в м. Южноукраїнську, одержувач бюджетних коштів - КП "СКГ"</t>
  </si>
  <si>
    <t>поточний ремонт приміщення №23 для облаштування санвузла на 5-мі поверсі центрального крила гуртожитку №4 по вул.Миру,11  (одержувач бюджетних коштів - КП ЖЕО)</t>
  </si>
  <si>
    <t>придбання запірної арматури трубопроводів теплопостачання для забезпечення сталого проходження опалювального сезону в м.Южноукраїнську з послідуючою передачею комунальному підприємству «Тепло-водопостачання та каналізаційне господарство» (КЕКВ 2210)</t>
  </si>
  <si>
    <t>придбання труб сталевих для ремонту теплових мереж з метою підготовки об’єктів теплопостачання до роботи в осінньо – зимовий період з послідуючою передачею «Тепло-водопостачання та каналізаційне господарство»                  (КЕКВ 2210)</t>
  </si>
  <si>
    <t>поточний ремонт теплових мереж  від житлового будинку № 17 по вул.Дружби Народів,17 до ТК -701, КЕКВ 2240</t>
  </si>
  <si>
    <t>придбання матеріалів та оплата послуг машин   і механізмів, необхідних для виконання  поточного ремонту теплових мереж в смт.Костянтинівка  (одержувач  бюджетних коштів КП "ГРААЛЬ")</t>
  </si>
  <si>
    <t>аварійний поточний ремонт (заміна водопровідної труби з комплектуючими), а саме:на придбання матеріалів та оплату спецтехніки в смт.Костянтинівка по вул.93-ї стрілецької дивізії - 331,959 тис.грн.;  та по вул.Островського - 395,871 тис.грн.  (одержувач  бюджетних коштів  комунальне підприємство "ГРААЛЬ")</t>
  </si>
  <si>
    <t>придбання матеріалів (труб, муфт, GEBO, крабів, відсічних кранів та інше) в тому числі оплата послуг спецтехніки для підготовки об’єктів холодного водопостачання смт Костянтинівка до роботи в осінньо - зимовий період 2022-2023 років, (одержувач  бюджетних коштів КП "ГРААЛЬ")</t>
  </si>
  <si>
    <t>придбання матеріалів та оплата послуг техніки для поточного ремонту водопровідних мереж в смт.Костянтинівка  (одержувач  бюджетних коштів КП "ГРААЛЬ")</t>
  </si>
  <si>
    <t>придбання матеріалів та оплата послуг техніки для поточного ремонту каналізаційних мереж по вул.Володимирська  в смт.Костянтинівка (одержувач  бюджетних коштів КП "ГРААЛЬ")</t>
  </si>
  <si>
    <t>придбання матеріалів для ремонту водо – каналізаційних  колодязів (криниць) в смт. Костянтинівка (одержувач  бюджетних коштів КП "ГРААЛЬ")</t>
  </si>
  <si>
    <t>поточний ремонт дверних блоків в ТП-10/0,4 Кв № 45, 51, 53, 48 (з виготовленням та встановленням нових металевих дверей) - одержувач бюджетних коштів -  КП ЖЕО</t>
  </si>
  <si>
    <t>поточний ремонт приміщень нежитлової будівлі в селі Іванівка вул. Вишнева, 10 (одержувач КП ЖЕО)</t>
  </si>
  <si>
    <t>Придбання екскаватору  ( з урахуванням переоформлення)   КП ГРААЛЬ  (КЕКВ 3210)</t>
  </si>
  <si>
    <t>Інші заходи за рахунок коштів резервного фонду місцевого бюджету</t>
  </si>
  <si>
    <t>цільова фінансова допомога на погашення  кредиторської заборгованості перед ВП ПАЕС ДП "НАЕК "Енергоатом", одержувач -комунальне підприємство  "ГРААЛЬ"</t>
  </si>
  <si>
    <t>фінансова допомога КП ЖЕО за результатами роботи дільниці зі збору, сортування та вивезення побутових відходів за 5 місяців 2022 року, одержувач бюджетних коштів - комунальне підприємство "Житлово-експлуатаційне об"єднання"</t>
  </si>
  <si>
    <t>фінансова допомога КП ЖЕО на придбання ПММ для забезпечення вивозу сміття з території ЮМТГ, одержувач бюджетних коштів - комунальне підприємство "Житлово-експлуатаційне об"єднання"</t>
  </si>
  <si>
    <t>поточний ремонт приміщень тимчасового утримання домашніх тварин</t>
  </si>
  <si>
    <t>заміна вікон у під’їзді 5 житлового будинку №12 по бульвару Цвіточний, КЕКВ 2240</t>
  </si>
  <si>
    <t>ремонт міжпанельних швів житлового будинку бульвар Шкільний,5, КЕКВ 2240</t>
  </si>
  <si>
    <t>благоустрій кладовища села Бузьке, а саме: придбання та висадка пірамідальних туй, КЕКВ 2210</t>
  </si>
  <si>
    <t>благоустрій прибудинкової території житлового будинку прт.Незалежності, 33А, а саме усунення зсуву грунту, улаштування відмостки, встановлення лави з урною, КЕКВ 2240</t>
  </si>
  <si>
    <t>заміна лав біля під’їздів житлового будинку на бульварі Цвіточний, 12 , КЕКВ 2240</t>
  </si>
  <si>
    <t>Начальник фінансового управління Южноукраїнської міської ради</t>
  </si>
  <si>
    <t>Тетяна ГОНЧАРОВА</t>
  </si>
  <si>
    <t>направленими на виконання заходів місцевих програм за  2022 рік</t>
  </si>
  <si>
    <t xml:space="preserve"> перевезення резервістів</t>
  </si>
  <si>
    <t>0218110</t>
  </si>
  <si>
    <t>в т.ч.одержувач бюджетних коштів КП СКГ -69 000 грн.</t>
  </si>
  <si>
    <t>придбання термобілизни, спальників</t>
  </si>
  <si>
    <t>придбання генератора</t>
  </si>
  <si>
    <t>0618110</t>
  </si>
  <si>
    <t>Заходи  запобігання та ліквідації надзвичайних ситуацій  та наслідків стихійного лиха</t>
  </si>
  <si>
    <t>встановлення та придбання металопластикових дверей в Ліцеї № 4</t>
  </si>
  <si>
    <t>0611070</t>
  </si>
  <si>
    <t>в т.ч. одержувач коштів - некомерційне комунальне підприємство "Южноукраїнський центр надання первинної медико - санітарної допомоги (витрати на харчові пайки хворим на туберкульоз, що не преривають амбулаторне лікування, придбання туберкулінових ліків, вакцин)</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</si>
  <si>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</si>
  <si>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відшкодування вартості проїзду на автомобільному та залізничному транспорті один раз на рік до будь- якого н.п. України та у зворотньму напрямку членам сімей загиблих (померлих) УБД з числа учасників АТО і ООС</t>
  </si>
  <si>
    <t>відшкодуванння витрат за відвідування учасниками АТО та членами сімей загиблих (померлих) учасників АТО занять з плавання в бассейнах міста; часткове відшкодування витрат на поховання учасників бойових дій та інвалідів війни з числа учасників АТО, якщо сума фактичних витрат перевищує обсяг відшкодування за рахунок відповідної субвенції з обласного бюджету, одноразова МД для усунення наслідків пожежі, затоплення, тощо, привітання дітей з сімей загиблих УБД з днем  народження.</t>
  </si>
  <si>
    <t xml:space="preserve">  забезпечення санаторно-курортним лікуванням Ветеранів Війни, праці та осіб з інвалідністю, надання одноразової матеріальної допомоги  УБД  у роки Другої світової війни до річниць Перемоги над нацизмом у роки Другої світової війни та визволення України від фашистських загарбників</t>
  </si>
  <si>
    <t>Будівництво установ та закладів соціальної сфери</t>
  </si>
  <si>
    <t>капітальний ремонт інженерних мереж будівлі КЗ "ЦСПРД"</t>
  </si>
  <si>
    <t>придбання туристичної  атрибутики</t>
  </si>
  <si>
    <t>0922</t>
  </si>
  <si>
    <t xml:space="preserve"> (за рахунок  коштів  субвенції з місцевого бюджету на закупівлю опорними закладами охорони здоров’я  послуг щодо проектування та встановлення кисневих станцій за рахунок залишку коштів відповідної субвенції з державного бюджету, що утворився на початок бюджетного періоду)</t>
  </si>
  <si>
    <t xml:space="preserve">Капітальний ремонт м’якої покрівлі  3-х житлових будинків у м.Южноукраїнськ Миколаївської області, за відповідними адресами:  (на умовах співфінансування  90%  / 10% )                   </t>
  </si>
  <si>
    <t>придбання диз.пального</t>
  </si>
  <si>
    <t>2918240</t>
  </si>
  <si>
    <r>
      <t>Міська програма  "Фонд міської ради на виконання депутатських повноважень" на 2021-2025 роки</t>
    </r>
    <r>
      <rPr>
        <sz val="12"/>
        <rFont val="Times New Roman"/>
        <family val="1"/>
        <charset val="204"/>
      </rPr>
      <t xml:space="preserve"> в частині придбання генератора для забезпечення функціонування пункту "Незламності" в с.Панкратове</t>
    </r>
  </si>
  <si>
    <t>придбання необхідної побутової техніки, меблів та інших витрат для заселення внутрішньопереміщених осіб</t>
  </si>
  <si>
    <t>поточний ремонт приміщень по вул. Дружби народів, 6 для  заселення внутрішньопереміщених осіб</t>
  </si>
  <si>
    <t>видатки, пов’язані з врегулюванням боргових зобов’язань КП ТВКГ перед ВП ПАЕС ДП "НАЕК "Енергоатом" за послуги з централізованого водопостачання та водовідведення, одержувач бюджетних коштів -  ВП ПАЕС ДП "НАЕК "Енергоатом"</t>
  </si>
  <si>
    <t>видатки пов’язані з утриманням, управлінням майном комунальної власності (технічна інвентарізація частин вулиці Набережна Енергетиків)</t>
  </si>
  <si>
    <t xml:space="preserve">проведення технічної інвентаризації та виготовлення технічних паспортів нежитлових приміщень в багатоквартирних будинках, одержувач бюджетних коштів - комунальне підприємство "Житлово-експлуатаційне об’єднання" </t>
  </si>
  <si>
    <t>гарантійний внесок для участі в аукціоні з придбання лоту:"Нежитлова будівля (літ-2),загальною площею 2548,60кв.м., за адресою: Миколаївська область, м.Южноукраїнськ вулиця Дружби Народів,25</t>
  </si>
  <si>
    <t>фінансова допомога КП ЖЕО для погашення кредиторської заборгованості за послуги з постачання електричної енергії (за період: травень, липень, серпень, жовтень 2022 року)</t>
  </si>
  <si>
    <t>фінансова допомога КП ЖЕО для погашення кредиторської заборгованості по сплаті податку на додану вартість (за період: квітень, червень, серпень, вересень,  жовтень 2022 року)</t>
  </si>
  <si>
    <t xml:space="preserve">виготовлення та встанвлення будок та поддонів у вольєрах пункту тимчасового утримання тварин </t>
  </si>
  <si>
    <r>
      <rPr>
        <b/>
        <sz val="12"/>
        <rFont val="Times New Roman"/>
        <family val="1"/>
        <charset val="204"/>
      </rPr>
      <t>Програма поводження з твердими побутовими  відходами   на території Южноукраїнської міської  територіальної громади на 2021 - 2030 роки</t>
    </r>
    <r>
      <rPr>
        <sz val="12"/>
        <rFont val="Times New Roman"/>
        <family val="1"/>
        <charset val="204"/>
      </rPr>
      <t>, у тому числі:</t>
    </r>
  </si>
  <si>
    <t>придбання паливно-мастильних матеріалів - 65,0 тис.грн, придбання комплектів постільної білизни - 50,0тис. грн., створення блок-постів з риттям траншей та підключенням до електромереж, облаштування блокпостів стандартними знаками "СТОП","СТОП КОНТРОЛЬ", "Обмеження швидкості до 5 км" зі світлоповертальними елементами, тощо - 130,0 тис.грн.  (одержувач бюджетних коштів - комунальне підприємство "Служба комунального господарства")</t>
  </si>
  <si>
    <t xml:space="preserve">придбання паливно-мастильних матеріалів  (одержувач бюджетних коштів - комунальне підприємство "Житлово-експлуатаційне об'єднання")  </t>
  </si>
  <si>
    <r>
      <t>Програма  "Фонд міської ради на виконання депутатських повноважень" на 2021-2025 роки ,</t>
    </r>
    <r>
      <rPr>
        <sz val="12"/>
        <rFont val="Times New Roman"/>
        <family val="1"/>
        <charset val="204"/>
      </rPr>
      <t xml:space="preserve"> у тому числі:</t>
    </r>
  </si>
  <si>
    <r>
      <rPr>
        <b/>
        <sz val="12"/>
        <rFont val="Times New Roman"/>
        <family val="1"/>
        <charset val="204"/>
      </rPr>
      <t>Програма  "Фонд міської ради на виконання повноважень старости" на 2022-2025 роки</t>
    </r>
    <r>
      <rPr>
        <sz val="12"/>
        <rFont val="Times New Roman"/>
        <family val="1"/>
        <charset val="204"/>
      </rPr>
      <t xml:space="preserve">, у тому числі:  </t>
    </r>
  </si>
  <si>
    <t>придбання генератора та мотопомпи для потреб органу самоорганізації населення кварталу №7 малоповерхової забудови</t>
  </si>
  <si>
    <t xml:space="preserve"> Програма  "Фонд міської ради на виконання повноважень старости" на 2022-2025 роки</t>
  </si>
  <si>
    <t>придбання  позашляховиків, вантажного сідлового  тягачу</t>
  </si>
  <si>
    <t>придбання вуличних ліхтарів, комплект підсилення сигналу зв"язку, посвідчення добровольця, форма військова, ПММ, дрова, технічні та спец засоби та інші видатки на потреби ТРО, військових частин та ДФТГ</t>
  </si>
  <si>
    <t xml:space="preserve">Субвенція з місцевого бюджету державному бюджету </t>
  </si>
  <si>
    <t>субвенція з бюджету Южноукраїнської міської територіальної громади державному бюджету для військових частин на витрати в умовах воєнного стану для здійснення згідно із законом заходів з метою відсічі збройної агресії Російської Федерації проти України та забезпечення національної безпеки, усунення загрози небезпеки державній незалежності України, її територіальній цілісності</t>
  </si>
  <si>
    <r>
      <rPr>
        <b/>
        <sz val="12"/>
        <rFont val="Times New Roman"/>
        <family val="1"/>
        <charset val="204"/>
      </rPr>
      <t>Цільова програма захисту населення і територій Южноукраїнської міської територіальної громади від надзвичайних ситуацій місцевого рівня на 2018-2022 роки</t>
    </r>
    <r>
      <rPr>
        <sz val="12"/>
        <rFont val="Times New Roman"/>
        <family val="1"/>
        <charset val="204"/>
      </rPr>
      <t xml:space="preserve"> в частині придбання бензину</t>
    </r>
  </si>
  <si>
    <t>придбання тканини, фурнітури для пошиття військової форми</t>
  </si>
  <si>
    <t xml:space="preserve">придбання форми для військових  </t>
  </si>
  <si>
    <t xml:space="preserve">придбання сухих пайків для військовослужбовців </t>
  </si>
  <si>
    <t>виявлення та підтримка обдарованих дітей (стипендія міського голови), стимулювання та заохочення обдарованих дітей</t>
  </si>
  <si>
    <t>заохочення, стимулювання праці вчителів</t>
  </si>
  <si>
    <t>улаштування елетромереж для забезпечення освітлення в приміщеннях тимчасового укриття в закладах освіти</t>
  </si>
  <si>
    <t>Цільова програма захисту населення і територій Южноукраїнської міської територіальної громади від надзвичайних ситуацій місцевого рівня на 2018-2022 роки, всього, у т.ч.:</t>
  </si>
  <si>
    <t>придбання продуктів харчування для забезпечення Пунктів Незламності</t>
  </si>
  <si>
    <t>придбання  електрообладнання, посуд одноразовий, бензин для генераторів для Пунктів Незламності</t>
  </si>
  <si>
    <t>влаштування електромереж в Пунктах Незламності</t>
  </si>
  <si>
    <t>придбання та встановлення  віконних блоків у коридорі Центру розвитку дитини  "Гармонія"</t>
  </si>
  <si>
    <t>придбання звукопідсилюючої апаратури для Гімназії</t>
  </si>
  <si>
    <t>придбання роутера, заміна дверей, придбання принтера в ліцей №3</t>
  </si>
  <si>
    <t>придбання конструкторського набору Лего</t>
  </si>
  <si>
    <t>Забезпечення фінансування видатків поточного характеру (енергоносії, зарплата, оплата послуг), розвиток матріально-технічної бази (придбання обладнання), одержувач коштів - комунальне некомерційне підприємство "Южноукраїнська міська багатопрофільна лікарня"</t>
  </si>
  <si>
    <t xml:space="preserve"> Первинна медична допомога населенню, що надається центрами первинної медичної (медико-санітарної) допомоги, </t>
  </si>
  <si>
    <t>Забезпечення фінансування видатків поточного характеру (енергоносії,оплата послуг), одержувач коштів -  некомерційне комунальне  підприємство "Южноукраїнський центр первинної медико - санітарної допомоги"</t>
  </si>
  <si>
    <t>одержувач коштів - некомерційне комунальне підприємство "Южноукраїнський центр надання первинної медико - санітарної допомоги (придбання препаратів та медикаментів)</t>
  </si>
  <si>
    <t>в т.ч. одержувач коштів - комунальне некомерційне підприємство "Южноукраїнська міська багатопрофільна лікарня" (придбання медикаментів)</t>
  </si>
  <si>
    <t>відшкодування вартості медпрепаратів хворим, які перенесли трансплантацію органів та тканин, пацієнтам з хворобою Паркинсона та дітям хворим на епілепсію та інше; забезпечення лікувал.харчуванням дітей хворих на фенілкетанурію та муковісцидоз (одержувач коштів - некомерційне комунальне підприємство "Южноукраїнський центр надання первинної медико - санітарної допомоги)</t>
  </si>
  <si>
    <t>надання допомоги хворим з хронічною нирковою  недостатністю (придбання ліків)</t>
  </si>
  <si>
    <t>виплати компенсації на харчування донорів: одержувач коштів - комунальне некомерційне підприємство "Южноукраїнська міська багатопрофільна лікарня" та одноразової виплати до Дня донора</t>
  </si>
  <si>
    <t xml:space="preserve"> безкоштовне  забезпечення лікарськими засобами  хворих, які перенесли гострий інфаркт міокарду (перші шість місяців) та які мають протезування клапанів серця</t>
  </si>
  <si>
    <t>придбання телевізора, меблів для кімнати партнерських пологів, заміна вікон в приймальному та терапевтичному відділенні,  придбання холодильнику, кондиціонеру, мікрохвильовки для акушерського відділення</t>
  </si>
  <si>
    <t>придбання мікроскопу для лабораторії НКП ЮУ МЦПМСД</t>
  </si>
  <si>
    <r>
      <t>придбання кушетки та столику для організації кабінету одержувач коштів - ФОП Кутова Юлія Валеріївна</t>
    </r>
    <r>
      <rPr>
        <sz val="12"/>
        <color indexed="10"/>
        <rFont val="Times New Roman"/>
        <family val="1"/>
        <charset val="204"/>
      </rPr>
      <t xml:space="preserve"> </t>
    </r>
    <r>
      <rPr>
        <sz val="12"/>
        <rFont val="Times New Roman"/>
        <family val="1"/>
        <charset val="204"/>
      </rPr>
      <t>сімейний лікар</t>
    </r>
  </si>
  <si>
    <r>
      <t xml:space="preserve">Програма зайнятості  населення Южноукраїнської міської територіальної громади на 2021 -2023 рр. </t>
    </r>
    <r>
      <rPr>
        <sz val="12"/>
        <rFont val="Times New Roman"/>
        <family val="1"/>
        <charset val="204"/>
      </rPr>
      <t>(оплата громадських робіт)</t>
    </r>
  </si>
  <si>
    <t>проведення заходів, придбання матеріалів для їх проведення</t>
  </si>
  <si>
    <t>придбання датчиків для апарату УЗД (КЗ Територіальний центр соціального забезпечення…)</t>
  </si>
  <si>
    <t>матеріальна допомога на лікування, реабілітацію, оперативне втручання</t>
  </si>
  <si>
    <t>придбання харчових продуктів для прод наборів для малозабезпечених, придбання новорічних подарунків дітям  сіл територіальної громади</t>
  </si>
  <si>
    <t>надання одноразової матеріальної допомоги сім'ям загиблих учасників АТО, ОМП до Дня захисника Вітчизни та Дня Матері, відшкодування проїзду до санаторію  в межах області, одноразова матеріальна допомога учасникам АТО, які отримали поранення та знаходяться на стаціонарному лікуванні, одноразова матеріальна допомога демобілізованим учасникам АТО, одноразова матеріальна допомога членам сімей військовослужбовців, загиблих в АТО, на санаторно - курортне лікування</t>
  </si>
  <si>
    <t>Наданням підтримки внутрішньо переміщеним або евакуйованим особам у зв"язку із введенням военного стану (забезпечення гарячим харчуванням)</t>
  </si>
  <si>
    <t>Інші заходи у сфері соціального захисту і соціального забезпечення, всього</t>
  </si>
  <si>
    <t>в т.ч.</t>
  </si>
  <si>
    <t>мат. допомога малозахищеним громадянам міста на оплату ЖКП для підвищення їх платоспроможності</t>
  </si>
  <si>
    <t>підписка газети "Контакт", кабельне телебачення "Квант",  утримання соцпалат, Університет  третього віку, реабілітація дітей з інвалідністю, заняття в спорт.секції</t>
  </si>
  <si>
    <t xml:space="preserve"> одноразові матеріальні допомоги до : річниці аварії на  ЧАЕС та до Дня ліквідатора аварії на ЧАЕС,  Дня людини похилого віку,  Дня осіб з інвалідністю, Дня волонтерів, мат. допомога</t>
  </si>
  <si>
    <t>виплата матеріальної допомоги  членам добровільного формування територіальної громади</t>
  </si>
  <si>
    <t>утримання КЗ Центр соціально - психологічної реабілітації дітей в частині поточного утримання та капітальних видатків</t>
  </si>
  <si>
    <t xml:space="preserve"> Комплексна програма "Розвиток та підтримка сім'ї, дітей та молоді на 2021 - 2025 роки міської територіальної громади"</t>
  </si>
  <si>
    <t>проведення новорічних, різдвяних свят та інших заходів</t>
  </si>
  <si>
    <t>проведення заходів, участь у змаганнях, придбання призів, спортивної атрибутики та ін.</t>
  </si>
  <si>
    <t>поточний ремонт коридорів, музично-спортивної зали та приміщень Костянтинівського ДНЗ в смт.Костянтинівка Южноукраїнської міської територіальної громади</t>
  </si>
  <si>
    <t>поточний ремонт приміщень в Іванівському закладі загальної середньої освіти під розміщення дошкільного підрозділу</t>
  </si>
  <si>
    <t>поточний ремонт: посилення димової труби у котельні Костянтинівського закладу загальної середньої освіти в смт. Костянтинівка</t>
  </si>
  <si>
    <t>Інші заходи громадського порядку та безпеки всього, в т.ч.</t>
  </si>
  <si>
    <t>субвенція державному бюджету на поліпшення умов роботи  Арбузинської виправної колонії (придбання матеріалів для ремонту приміщень та придбання обладнання для майстерні)</t>
  </si>
  <si>
    <t>Заходи запобігання та ліквідації надзвичайних ситуацій та наслідків стихійного лиха всього, в т.ч.</t>
  </si>
  <si>
    <t>резервні кошти на придбання обладнання, матеріалів для Пунктів Незламності</t>
  </si>
  <si>
    <t>створення, поповнення матрезерву, придбання стендів, придбання ЗІЗ органів дихання для жителів сільської місцевості</t>
  </si>
  <si>
    <t>оплата експлуатації системи централізованого оповіщення, заправка катриджів</t>
  </si>
  <si>
    <t>придбання термопоту, бензину А-95, чаю в пакетиках, кави розчинної - 18,670 тис.грн., придбання генератора бензинового - 100,0 тис.грн. для забезпечення функціонування Пункту Незламності, одержувач бюджетних коштів  КП ЖЕО</t>
  </si>
  <si>
    <t>придбання генератора дизельного  для забезпечення функціонування Пункту Незламності - одержувач бюджетних коштів  КП "Критий ринок м. Южноукраїнська"</t>
  </si>
  <si>
    <t>придбання подовжувача на котушці - 10,8 тис.грн. , генератора бензинового - 58,0 тис. грн. для забезпечення функціонування Пункту Незламності - одержувач бюджетних коштів - КП "СКГ"</t>
  </si>
  <si>
    <t xml:space="preserve">субвенція з бюджету Южноукраїнської міської територіальної громади  державному бюджету: 4-му Державному пожежно-рятувальному загону Головного управління Державної служби України з надзвичайних ситуацій у Миколаївської області  для 25-ої державної пожежно-рятувальної частини на придбання форменого одягу та взуття, 2-х сухих гідрокостюмів </t>
  </si>
  <si>
    <t xml:space="preserve">придбання спецобладнання для  КП ЖЕО  </t>
  </si>
  <si>
    <t xml:space="preserve">придбання техніки для  КП ЖЕО </t>
  </si>
  <si>
    <t>Інші заходи, пов'язані з економічною діяльністю всього, в т.ч.</t>
  </si>
  <si>
    <t>поточний ремонт приміщень для надання ветеринарних послуг та тимчасового утримання тварин після операції</t>
  </si>
  <si>
    <t>харчування тварин</t>
  </si>
  <si>
    <t xml:space="preserve">придбання вуличних світильників на сонячних батареях з датчиком руху 96,0 тис.грн для сіл Іванівка та Панкратове та цементу для встановлення елементів спортивної площадки  в селі Панкратове - 4,0 тис.грн. </t>
  </si>
  <si>
    <t xml:space="preserve">облаштування розважального майданчика на території площі Соборності в смт. Костянтинівка Вознесенського району Миколаївської області </t>
  </si>
  <si>
    <t>придбання матеріалів для ремонту мереж холодного водопостачання в підвальному приміщенні 1-7 під’їздів житлового будинку №2 по бульвару Цвіточний</t>
  </si>
  <si>
    <t>придбання вікон для під’їздів житлового будинку №18 по проспекту Незалежності,</t>
  </si>
  <si>
    <t xml:space="preserve">придбання будівельних матеріалів для заміни бордюрів на прибудинковій території  житлового будинку на бульварі Цвіточний,3, </t>
  </si>
  <si>
    <t>проведення заходів, придбання подарунків</t>
  </si>
  <si>
    <t>ліквідація несанкціонованих сміттєзвалищ ( КП СКГ; КП ЖЕО)</t>
  </si>
  <si>
    <t xml:space="preserve">розробка проектно-кошторисної документації по об"єкту "Капітальний ремонт системи опалення нежитлової будівлі за адресою Миколаївська область, Вознесенський район, Южноукраїнська територіальна громада, село Іванівка, вул.Вишнева,10" одержувач КП ЖЕО </t>
  </si>
  <si>
    <t>Розробка проектно-кошторисної документації, експертиза, інженерно – геодезичні, інженерно – геологічні вишукування на «Капітальний ремонт проспекту Соборності та вулиці Енергобудівників у м.Южноукраїнськ Вознесенського району Миколаївської області» та на «Капітальний ремонт вулиці Миру та вулиці Молодіжна у м.Южноукраїнськ Вознесенського району Миколаївської області»; Експертиза проектно-кошторисної документації  за об"єктом  '"Капітальний ремонт проспекту Незалежності у м.Южноукраїнськ Миколаївської області</t>
  </si>
  <si>
    <t>проведення експертизи проектно-кошторисної документації по об’єкту "Капітальний ремонт покрівлі будівлі ЗОШ смт Костянтинівка Вознесенського району Миколаївської області" - 26,405 тис.грн., капітальний ремонт санвузлів з влаштуванням кабінок та шаф для інвентаря в Гімназії №1 по бульвару Курчатова, 6 м Южноукраїнськ, Миколаївської області - 1 720,370 тис.грн.</t>
  </si>
  <si>
    <t xml:space="preserve">Капітальний ремонт 4-х ліфтів  (пасажирськи - 2 од., лікарськи - 2 од.) КНП ЮМБЛ вул.Миру,3 м.Южноукраїнськ Вознесенський район Миколаївська область </t>
  </si>
  <si>
    <t xml:space="preserve">"'Капітальний ремонт внутрішньодворової території житлових будинків  за адресами: прт.Незалежності №5, прт.Соборності №5, бул.Курчатова №7, прт.Незалежності №5,7"; "'Капітальний ремонт внутрішньодворової території житлових будинків  за адресами:  вул.Молодіжна №7,7а, прт.Незалежності№22,24, вул.Енергобудівників,6" та розробка проектно-кошторисної документації, проведення експертизи по "'Капітальному ремонту тротуарів проспекту Незалежності" ; проведення експертизи ПКД за об"єктом: "Капітальному ремонту мереж освітлення проспекту Незалежності "  </t>
  </si>
  <si>
    <t xml:space="preserve">"Реконструкція мереж теплопостачання в Южноукраїнській   загальноосвітній школі №4 на прт.Незалежності,16 м.Южноукраїнськ Миколаївської області. Коригування"; коригування проектно-кошторисної документації, проведення експертизи на об"єкт «Капітальний ремонт технологічного обладнання КНС-3 за адресою вул.Миру,2а у м.Южноукраїнськ Миколаївської області.Коригування»; </t>
  </si>
  <si>
    <t>"'Капітальний ремонт трубопроводу зонування холодного водопостачання 1 та 3 мікрорайонів від насосної станції зонування до ВК-125 за адресою: вул. Дружби Народів у м.Южноукраїнськ Миколаївської області. Коригування", у т.ч. коригування ПКД ; '«Капітальний ремонт трубопроводу зонування холодного водопостачання ІІ та ІV мікрорайонів по вул.Енергобудівників до ВК-523 по вул.Набережна Енергетиків від ВК-501 до ВК-513 у м.Южноукраїнськ Миколаївської області», у т.ч. розробка проектно-кошторисної документації, проведення експертизи, інженерно – геодезичні, інженерно – геологічні вишукування</t>
  </si>
  <si>
    <t xml:space="preserve">"Капітальний ремонт ТРП-6. Заміна одиниць та вузлів технологічного устаткування та їх інженерних мереж по вул.Дружби Народів,33д", у т.ч. коригування проектно-кошторисної документації та проведення експертизи; 'Капітальний ремонт ТРП-4б. Заміна одиниць та вузлів технологічного устаткування та їх інженерних мереж по бул.Шевченко,3а",  у т.ч. коригування проектно-кошторисної документації та проведення експертизи; "Капітальний ремонт зовнішніх інженерних мереж теплопостачання (опалення та ГВП) від ТК-515 до ж/б №49 по вул.Набережна Енергетиків"; "Капітальний ремонт зовнішніх інженерних мереж теплопостачання (опалення та ГВП) від ТК-505 до ТК-507 по вул.Молодіжна";'«Капітальний ремонт транзитних трубопроводів теплових мереж ГВП та опалення за адресою бульвар Цвіточний,13а/вул.Енергобудівників,17", у т.ч. проведення експертизи  ПКД;  «Капітальний ремонт транзитних трубопроводів теплових мереж ГВП за адресою бул. Цвіточний,13/вул.Енергобудівників,15», у т.ч. проведення експертизи  ПКД </t>
  </si>
  <si>
    <t>придбання та встановлення дитячих та спортивних майданчиків на території Костянтинівського старостинського округу</t>
  </si>
  <si>
    <t>придбання шлагбауму для встановлення у дворі ж/б по пр. Незалежності, 6</t>
  </si>
  <si>
    <t>ремонт міжпанельних швів житлового будинку бульвар Шкільний,5</t>
  </si>
  <si>
    <t>ремонт міжпанельних швів житлового будинку вул.Миру,10</t>
  </si>
  <si>
    <t xml:space="preserve">придбання труб, запірної арматури та супутніх матеріалів для сталого проходження осіньо-зимового періоду для житлового будинку №17 по вул. Дружби Народів  </t>
  </si>
  <si>
    <t>придбання поштових скриньок для житлового будинку №3 по проспекту Соборності та №8 по проспекту Незалежності</t>
  </si>
  <si>
    <t>придбання камер відеоспостереження для встановлення у дворі та у житловому будинку №5 по бульвару Шевченка та №14 по проспекту Незалежності</t>
  </si>
  <si>
    <t>придбання обладнання для відеоспостереження на 2-х під’їздах житлового будинку №31 по проспекту Незалежності</t>
  </si>
  <si>
    <t>придбання матеріалів для поточного ремонту внутрішньобудинкових мереж теплопостачання, водопостачання та водовідведення житлового будинку №39 по вулиці Набережна Енергетиків</t>
  </si>
  <si>
    <t>придбання матеріалів для поточного ремонту внутрішньобудинкових мереж теплопостачання, водопостачання та водовідведення житлового будинку №7 по бульвару Курчатова</t>
  </si>
  <si>
    <t>придбання поштових скриньок для житлового будинку №14 по проспекту Незалежності</t>
  </si>
  <si>
    <t>придбання матеріалів для заміни запірної арматури системи опалення в підвальних та горищних приміщеннях житлового будинку №3 по проспекту Соборності та № 8 по проспекту Незалежності</t>
  </si>
  <si>
    <t>придбання матеріалів для ремонту мереж гарячого водопостачання житлового будинку №5 по бульвару Шкільний</t>
  </si>
  <si>
    <t>придбання обладнання для відеоспостереження в 5 та 6 під’їздах житлового будинку №31 по проспекту Незалежності</t>
  </si>
  <si>
    <t>придбання камер відеоспостереження для встановлення на під’їздах 1 та 2 житлового будинку №2 по бульвару Курчатова</t>
  </si>
  <si>
    <t>придбання матеріалів для ремонту мереж гарячого водопостачання в житловому будинку за адресою проспект Соборності, 10 у трьох під’їздах</t>
  </si>
  <si>
    <t>придбання матеріалів для ремонту мереж гарячого водопостачання в житловому будинку за адресою проспект Незалежності, 24 (під’їзди 1, 2)</t>
  </si>
  <si>
    <r>
      <rPr>
        <b/>
        <sz val="12"/>
        <rFont val="Times New Roman"/>
        <family val="1"/>
        <charset val="204"/>
      </rPr>
      <t>Програма підтримки об'єднань співвласників багатоквартирних будинків на 2019-2023  роки</t>
    </r>
    <r>
      <rPr>
        <sz val="12"/>
        <rFont val="Times New Roman"/>
        <family val="1"/>
        <charset val="204"/>
      </rPr>
      <t xml:space="preserve"> в частині  кронування та видалення сухостійних аварійних дерев на території  житлових будинків за адресою бул. Цвіточний № 2, №16 та прт.Соборності № 7     (на умовах співфінансування 90% / 10%) </t>
    </r>
  </si>
  <si>
    <t xml:space="preserve">придбання машін і механізмів (8 одиниць)  - одержувач бюджетних коштів -  КП ЖЕО </t>
  </si>
  <si>
    <t>фінансова допомога КП ЖЕО на подолання тарифно-фінансових витрат в частині відшкодування збитків дільниці зі збору, сортування та вивезення побутових відходів,(одержувач - КП ЖЕО)</t>
  </si>
  <si>
    <t>придбання спецтехніки для  КП СКГ</t>
  </si>
  <si>
    <t xml:space="preserve"> поточний ремонт будівлі складу сипучих матеріалів по вул. Спортивна (одержувач бюджетних коштів - комунальне підприємство "Служба комунального господарства")</t>
  </si>
  <si>
    <t xml:space="preserve">придбання 17 од. CPS обладнання для транспортних засобів комунального підприємства «Служба комунального господарства» </t>
  </si>
  <si>
    <t xml:space="preserve">видалення сухостойних , аварійних дерев на прибудинкових територіях за зверненням КП ЖЕО  (на умовах співфінансування 90% / 10%) </t>
  </si>
  <si>
    <t>зимове утримання доріг житлових будинків, гуртожитків, розташованих на території 1, 2,3,4,5 мікрорайонів міста (одержувач бюджетних коштів -  КП ЖЕО)</t>
  </si>
  <si>
    <t xml:space="preserve"> влаштування квітника з посадкою розсади квітів, у тому числі із добавленням землі та мінеральних добрів   (одержувач-КП СКГ)</t>
  </si>
  <si>
    <t>садіння нових дерев та кущів по місту (одержувач -КП СКГ)</t>
  </si>
  <si>
    <t>поточний ремонт сходів по вулиці Дружби Народів (одержувач-КП СКГ)</t>
  </si>
  <si>
    <t>поточний ремонт пішохідної доріжки фігурною плиткою по вул. Дружби народів та улаштування з’їздів (пандусів) для людей з обмеженими фізичними можливостями (від повороту дороги на автовокзал до повороту вул. Енергобудівників) (одержувач-КП СКГ)</t>
  </si>
  <si>
    <t>поточний ремонт пішохідних доріжок фігурною плиткою з заміною поребриків та встановлення додаткових лав і урн на вул.Дружби Народів, у т.ч. від житлового будинку №34 до перехрестя вулиці Молодіжна (2черга)  (одержувач-КП СКГ)</t>
  </si>
  <si>
    <t>поточний ремонт об"єктів благоустрою    (одержувач-КП СКГ)</t>
  </si>
  <si>
    <t xml:space="preserve">утримання об"єктів благоустрою - (одержувач бюджетних коштів - комунальне підприємство "Служба комунального господарства") </t>
  </si>
  <si>
    <t>аварійний поточний ремонт (заміна водопровідної труби з комплектуючими), а саме: на придбання матеріалів та оплату спецтехніки в смт.Костянтинівка по вул.93-ї стрілецької дивізії - 331,959 тис.грн.;  та по вул.Островського - 395,871 тис.грн.  (одержувач  бюджетних коштів  комунальне підприємство "ГРААЛЬ")</t>
  </si>
  <si>
    <t xml:space="preserve">придбання 3-х одиниць приладів обліку теплової енергії для забезпечення окремого обліку по житловому будинку за адресою вул.Молодіжна,7 </t>
  </si>
  <si>
    <t>придбання матеріалів для виконання робіт з ремонту теплових мереж по пр. Незалежності (на ділянці від МК-23 до МК-33)</t>
  </si>
  <si>
    <t>придбання матеріалів, необхідних для виконання ремонтних робіт на ділянці трубопроводів теплових мереж опалення та гарячого водопостачання від ТРП - 3 до ТК 302А в районі житлового будинку проспект Незалежності,19 з послідуючою їх передачею КП ТВКГ</t>
  </si>
  <si>
    <t>поточний ремонт приміщень №103, 139, 158, що розташовані в гуртожитку за адресою Миру, 9 для розміщення внутрішньопереміщених осіб, одержувач бюджетних коштів - КП "ЖЕО"</t>
  </si>
  <si>
    <t>виготовлення та встановлення металевих дверей на 1-му поверсі гуртожитку №3 за адресою вулиця Миру, 9, одержувач бюджетних коштів - КП "ЖЕО"</t>
  </si>
  <si>
    <t>придбання вікон для заміни в 1 та 2 під’їздах житлового будинку №7 по вулиці Молодіжна</t>
  </si>
  <si>
    <t>придбання деталей трубопроводу та запірної арматури для житлового будинку №5 по проспекту Незалежності</t>
  </si>
  <si>
    <t xml:space="preserve">видатки на реалізацію заходів та робіт з територіальної оборони, послуги з перевезення гуманітарних вантажів по Україні вантажними автомобілями (перевезення вантажів, населення, залучення спецтехніки, тощо) </t>
  </si>
  <si>
    <t xml:space="preserve">поточний ремонт проїзної частини дороги гарячою асфальтобетонною сумішшю в смт.Костянтинівка та с.Бузьке  </t>
  </si>
  <si>
    <t xml:space="preserve">"Реконструкція кисневого пункту КНП «Южноукраїнська міська багатопрофільна лікарня». Улаштування кріогенного газифікатора за адресою: вул. Миру, 3 м. Южноукраїнськ Вознесенський район Миколаївська область» (із підключенням до системи газозабезпечення інфекційного відділення), у т.ч.  плата за видачу сертифікату для закінчених будівництвом об’єктів  та розробка проектно-кошторисної документації, проведення експертизи та виконання інженерно-геодезичних вишукувань за об"єктом "Реконструкція системи киснепостачання КНП «Южноукраїнська міська багатопрофільна лікарня». Улаштування кисневої станції за адресою: вул. Миру, 3 м. Южноукраїнськ Вознесенський район Миколаївська область" </t>
  </si>
  <si>
    <t>від ________________     №_________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</si>
</sst>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202" formatCode="#,##0.0"/>
    <numFmt numFmtId="220" formatCode="#,##0.00000"/>
  </numFmts>
  <fonts count="35" x14ac:knownFonts="1">
    <font>
      <sz val="10"/>
      <name val="Times New Roman"/>
      <charset val="204"/>
    </font>
    <font>
      <sz val="10"/>
      <name val="Times New Roman"/>
      <family val="1"/>
      <charset val="204"/>
    </font>
    <font>
      <b/>
      <sz val="14"/>
      <name val="Times New Roman"/>
      <family val="1"/>
      <charset val="204"/>
    </font>
    <font>
      <sz val="11"/>
      <color indexed="20"/>
      <name val="Calibri"/>
      <family val="2"/>
      <charset val="204"/>
    </font>
    <font>
      <b/>
      <sz val="11"/>
      <color indexed="63"/>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sz val="11"/>
      <color indexed="8"/>
      <name val="Calibri"/>
      <family val="2"/>
      <charset val="204"/>
    </font>
    <font>
      <b/>
      <sz val="11"/>
      <color indexed="52"/>
      <name val="Calibri"/>
      <family val="2"/>
      <charset val="204"/>
    </font>
    <font>
      <sz val="11"/>
      <color indexed="60"/>
      <name val="Calibri"/>
      <family val="2"/>
      <charset val="204"/>
    </font>
    <font>
      <sz val="10"/>
      <name val="Helv"/>
      <charset val="204"/>
    </font>
    <font>
      <sz val="10"/>
      <name val="Arial Cyr"/>
      <charset val="204"/>
    </font>
    <font>
      <u/>
      <sz val="10"/>
      <color indexed="12"/>
      <name val="Arial"/>
      <family val="2"/>
      <charset val="204"/>
    </font>
    <font>
      <sz val="10"/>
      <name val="Courier New"/>
      <family val="3"/>
      <charset val="204"/>
    </font>
    <font>
      <sz val="12"/>
      <name val="Times New Roman"/>
      <family val="1"/>
      <charset val="204"/>
    </font>
    <font>
      <sz val="10"/>
      <color indexed="8"/>
      <name val="Arial"/>
      <family val="2"/>
      <charset val="204"/>
    </font>
    <font>
      <b/>
      <sz val="12"/>
      <name val="Times New Roman"/>
      <family val="1"/>
      <charset val="204"/>
    </font>
    <font>
      <i/>
      <sz val="12"/>
      <name val="Times New Roman"/>
      <family val="1"/>
      <charset val="204"/>
    </font>
    <font>
      <b/>
      <sz val="10"/>
      <name val="Times New Roman"/>
      <family val="1"/>
      <charset val="204"/>
    </font>
    <font>
      <sz val="12"/>
      <color indexed="10"/>
      <name val="Times New Roman"/>
      <family val="1"/>
      <charset val="204"/>
    </font>
    <font>
      <b/>
      <i/>
      <sz val="12"/>
      <name val="Times New Roman"/>
      <family val="1"/>
      <charset val="204"/>
    </font>
    <font>
      <sz val="12"/>
      <color indexed="8"/>
      <name val="Times New Roman"/>
      <family val="1"/>
      <charset val="204"/>
    </font>
    <font>
      <b/>
      <sz val="12"/>
      <color indexed="10"/>
      <name val="Times New Roman"/>
      <family val="1"/>
      <charset val="204"/>
    </font>
    <font>
      <sz val="16"/>
      <name val="Times New Roman"/>
      <family val="1"/>
      <charset val="204"/>
    </font>
    <font>
      <b/>
      <sz val="16"/>
      <name val="Times New Roman"/>
      <family val="1"/>
      <charset val="204"/>
    </font>
    <font>
      <sz val="11"/>
      <name val="Times New Roman"/>
      <family val="1"/>
      <charset val="204"/>
    </font>
    <font>
      <u/>
      <sz val="16"/>
      <name val="Times New Roman"/>
      <family val="1"/>
      <charset val="204"/>
    </font>
    <font>
      <sz val="20"/>
      <name val="Times New Roman"/>
      <family val="1"/>
      <charset val="204"/>
    </font>
    <font>
      <sz val="14"/>
      <name val="Times New Roman"/>
      <family val="1"/>
      <charset val="204"/>
    </font>
    <font>
      <sz val="13"/>
      <name val="Times New Roman"/>
      <family val="1"/>
      <charset val="204"/>
    </font>
    <font>
      <b/>
      <sz val="13"/>
      <name val="Times New Roman"/>
      <family val="1"/>
      <charset val="204"/>
    </font>
    <font>
      <sz val="24"/>
      <name val="Times New Roman"/>
      <family val="1"/>
      <charset val="204"/>
    </font>
    <font>
      <sz val="13"/>
      <name val="Arial Cyr"/>
      <charset val="204"/>
    </font>
    <font>
      <sz val="12"/>
      <color theme="1"/>
      <name val="Times New Roman"/>
      <family val="1"/>
      <charset val="204"/>
    </font>
  </fonts>
  <fills count="27">
    <fill>
      <patternFill patternType="none"/>
    </fill>
    <fill>
      <patternFill patternType="gray125"/>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C000"/>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6">
    <xf numFmtId="0" fontId="0" fillId="0" borderId="0"/>
    <xf numFmtId="0" fontId="8" fillId="2"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13" borderId="0" applyNumberFormat="0" applyBorder="0" applyAlignment="0" applyProtection="0"/>
    <xf numFmtId="0" fontId="7" fillId="14"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12" fillId="0" borderId="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5" borderId="0" applyNumberFormat="0" applyBorder="0" applyAlignment="0" applyProtection="0"/>
    <xf numFmtId="0" fontId="4" fillId="22" borderId="2" applyNumberFormat="0" applyAlignment="0" applyProtection="0"/>
    <xf numFmtId="0" fontId="9" fillId="22" borderId="1" applyNumberFormat="0" applyAlignment="0" applyProtection="0"/>
    <xf numFmtId="0" fontId="13" fillId="0" borderId="0" applyNumberFormat="0" applyFill="0" applyBorder="0" applyAlignment="0" applyProtection="0">
      <alignment vertical="top"/>
      <protection locked="0"/>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xf numFmtId="0" fontId="14" fillId="0" borderId="0"/>
    <xf numFmtId="0" fontId="12" fillId="0" borderId="0"/>
    <xf numFmtId="0" fontId="12" fillId="0" borderId="0"/>
    <xf numFmtId="0" fontId="14" fillId="0" borderId="0"/>
    <xf numFmtId="0" fontId="14" fillId="0" borderId="0"/>
    <xf numFmtId="0" fontId="14" fillId="0" borderId="0"/>
    <xf numFmtId="0" fontId="14" fillId="0" borderId="0"/>
    <xf numFmtId="0" fontId="14" fillId="0" borderId="0"/>
    <xf numFmtId="0" fontId="16" fillId="0" borderId="0">
      <alignment vertical="top"/>
    </xf>
    <xf numFmtId="0" fontId="6" fillId="0" borderId="3" applyNumberFormat="0" applyFill="0" applyAlignment="0" applyProtection="0"/>
    <xf numFmtId="0" fontId="10" fillId="12" borderId="0" applyNumberFormat="0" applyBorder="0" applyAlignment="0" applyProtection="0"/>
    <xf numFmtId="0" fontId="12" fillId="0" borderId="0"/>
    <xf numFmtId="0" fontId="3" fillId="4" borderId="0" applyNumberFormat="0" applyBorder="0" applyAlignment="0" applyProtection="0"/>
    <xf numFmtId="0" fontId="5" fillId="0" borderId="0" applyNumberFormat="0" applyFill="0" applyBorder="0" applyAlignment="0" applyProtection="0"/>
    <xf numFmtId="0" fontId="8" fillId="7" borderId="4" applyNumberFormat="0" applyFont="0" applyAlignment="0" applyProtection="0"/>
    <xf numFmtId="0" fontId="11" fillId="0" borderId="0"/>
  </cellStyleXfs>
  <cellXfs count="235">
    <xf numFmtId="0" fontId="0" fillId="0" borderId="0" xfId="0"/>
    <xf numFmtId="0" fontId="1" fillId="0" borderId="0" xfId="0" applyNumberFormat="1" applyFont="1" applyFill="1" applyAlignment="1" applyProtection="1"/>
    <xf numFmtId="0" fontId="1" fillId="0" borderId="0" xfId="0" applyFont="1" applyFill="1"/>
    <xf numFmtId="0" fontId="1" fillId="0" borderId="0" xfId="0" applyNumberFormat="1" applyFont="1" applyFill="1" applyBorder="1" applyAlignment="1" applyProtection="1"/>
    <xf numFmtId="0" fontId="1" fillId="0" borderId="0" xfId="0" applyNumberFormat="1" applyFont="1" applyFill="1" applyAlignment="1" applyProtection="1">
      <alignment vertical="center"/>
    </xf>
    <xf numFmtId="0" fontId="1" fillId="0" borderId="0" xfId="0" applyFont="1" applyFill="1" applyAlignment="1">
      <alignment vertical="center"/>
    </xf>
    <xf numFmtId="0" fontId="19" fillId="0" borderId="0" xfId="0" applyNumberFormat="1" applyFont="1" applyFill="1" applyAlignment="1" applyProtection="1"/>
    <xf numFmtId="0" fontId="19" fillId="0" borderId="0" xfId="0" applyFont="1" applyFill="1"/>
    <xf numFmtId="0" fontId="25" fillId="0" borderId="0" xfId="0" applyNumberFormat="1" applyFont="1" applyFill="1" applyBorder="1" applyAlignment="1" applyProtection="1">
      <alignment horizontal="center" vertical="center" wrapText="1"/>
    </xf>
    <xf numFmtId="0" fontId="24" fillId="0" borderId="5" xfId="0" applyFont="1" applyFill="1" applyBorder="1" applyAlignment="1">
      <alignment horizontal="center" vertical="center"/>
    </xf>
    <xf numFmtId="0" fontId="25" fillId="0" borderId="0" xfId="0" applyNumberFormat="1" applyFont="1" applyFill="1" applyBorder="1" applyAlignment="1" applyProtection="1">
      <alignment horizontal="justify" vertical="center" wrapText="1"/>
    </xf>
    <xf numFmtId="0" fontId="24" fillId="0" borderId="0" xfId="0" applyFont="1" applyFill="1" applyBorder="1" applyAlignment="1">
      <alignment horizontal="justify"/>
    </xf>
    <xf numFmtId="0" fontId="1" fillId="0" borderId="0" xfId="0" applyNumberFormat="1" applyFont="1" applyFill="1" applyAlignment="1" applyProtection="1">
      <alignment horizontal="justify"/>
    </xf>
    <xf numFmtId="0" fontId="2" fillId="0" borderId="0" xfId="0" applyNumberFormat="1" applyFont="1" applyFill="1" applyAlignment="1" applyProtection="1"/>
    <xf numFmtId="0" fontId="2" fillId="0" borderId="0" xfId="0" applyFont="1" applyFill="1"/>
    <xf numFmtId="0" fontId="1" fillId="0" borderId="0" xfId="0" applyFont="1" applyFill="1" applyAlignment="1"/>
    <xf numFmtId="0" fontId="15" fillId="0" borderId="0" xfId="0" applyNumberFormat="1" applyFont="1" applyFill="1" applyAlignment="1" applyProtection="1"/>
    <xf numFmtId="0" fontId="15" fillId="0" borderId="0" xfId="0" applyFont="1" applyFill="1"/>
    <xf numFmtId="0" fontId="28" fillId="0" borderId="0" xfId="0" applyNumberFormat="1" applyFont="1" applyFill="1" applyAlignment="1" applyProtection="1"/>
    <xf numFmtId="0" fontId="28" fillId="0" borderId="0" xfId="0" applyFont="1" applyFill="1"/>
    <xf numFmtId="0" fontId="17" fillId="0" borderId="6" xfId="28" applyFont="1" applyFill="1" applyBorder="1" applyAlignment="1" applyProtection="1">
      <alignment horizontal="left" vertical="center" wrapText="1"/>
    </xf>
    <xf numFmtId="0" fontId="15" fillId="0" borderId="6" xfId="28" applyFont="1" applyFill="1" applyBorder="1" applyAlignment="1" applyProtection="1">
      <alignment horizontal="justify" wrapText="1"/>
    </xf>
    <xf numFmtId="0" fontId="30" fillId="0" borderId="0" xfId="0" applyFont="1" applyFill="1"/>
    <xf numFmtId="0" fontId="30" fillId="0" borderId="0" xfId="0" applyFont="1" applyFill="1" applyAlignment="1">
      <alignment vertical="center"/>
    </xf>
    <xf numFmtId="0" fontId="32" fillId="0" borderId="0" xfId="0" applyNumberFormat="1" applyFont="1" applyFill="1" applyAlignment="1" applyProtection="1">
      <alignment vertical="center"/>
    </xf>
    <xf numFmtId="0" fontId="32" fillId="0" borderId="0" xfId="0" applyNumberFormat="1" applyFont="1" applyFill="1" applyAlignment="1" applyProtection="1">
      <alignment horizontal="justify"/>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6" xfId="0" applyFont="1" applyBorder="1" applyAlignment="1">
      <alignment horizontal="center" vertical="center" wrapText="1"/>
    </xf>
    <xf numFmtId="0" fontId="30" fillId="0" borderId="6" xfId="0" applyFont="1" applyBorder="1" applyAlignment="1">
      <alignment horizontal="center"/>
    </xf>
    <xf numFmtId="49" fontId="15" fillId="0" borderId="6" xfId="0" applyNumberFormat="1" applyFont="1" applyBorder="1" applyAlignment="1">
      <alignment horizontal="center" vertical="center" wrapText="1"/>
    </xf>
    <xf numFmtId="0" fontId="17" fillId="0" borderId="6" xfId="0" applyFont="1" applyBorder="1" applyAlignment="1">
      <alignment horizontal="left" vertical="center" wrapText="1"/>
    </xf>
    <xf numFmtId="0" fontId="15" fillId="0" borderId="6" xfId="0" applyFont="1" applyBorder="1" applyAlignment="1">
      <alignment horizontal="justify" vertical="center" wrapText="1"/>
    </xf>
    <xf numFmtId="0" fontId="30" fillId="0" borderId="6" xfId="0" applyFont="1" applyBorder="1"/>
    <xf numFmtId="0" fontId="15" fillId="0" borderId="6" xfId="0" applyFont="1" applyBorder="1" applyAlignment="1">
      <alignment horizontal="left" vertical="center" wrapText="1"/>
    </xf>
    <xf numFmtId="49" fontId="15" fillId="0" borderId="6" xfId="0" applyNumberFormat="1" applyFont="1" applyBorder="1" applyAlignment="1">
      <alignment horizontal="justify" vertical="center" wrapText="1"/>
    </xf>
    <xf numFmtId="49" fontId="15" fillId="0" borderId="8" xfId="0" applyNumberFormat="1" applyFont="1" applyBorder="1" applyAlignment="1">
      <alignment horizontal="center" vertical="center" wrapText="1"/>
    </xf>
    <xf numFmtId="49" fontId="15" fillId="0" borderId="0" xfId="0" applyNumberFormat="1" applyFont="1" applyAlignment="1">
      <alignment horizontal="center" vertical="center"/>
    </xf>
    <xf numFmtId="0" fontId="15" fillId="0" borderId="0" xfId="0" applyFont="1" applyAlignment="1">
      <alignment horizontal="left" wrapText="1"/>
    </xf>
    <xf numFmtId="0" fontId="17" fillId="0" borderId="5" xfId="0" applyFont="1" applyBorder="1" applyAlignment="1">
      <alignment horizontal="justify" vertical="center" wrapText="1"/>
    </xf>
    <xf numFmtId="0" fontId="30" fillId="0" borderId="0" xfId="0" applyFont="1"/>
    <xf numFmtId="49" fontId="15" fillId="0" borderId="6" xfId="0" applyNumberFormat="1" applyFont="1" applyBorder="1" applyAlignment="1">
      <alignment horizontal="left" vertical="center" wrapText="1"/>
    </xf>
    <xf numFmtId="49" fontId="17" fillId="0" borderId="6" xfId="0" applyNumberFormat="1" applyFont="1" applyBorder="1" applyAlignment="1">
      <alignment horizontal="justify" vertical="center" wrapText="1"/>
    </xf>
    <xf numFmtId="4" fontId="31" fillId="0" borderId="6" xfId="0" applyNumberFormat="1" applyFont="1" applyBorder="1" applyAlignment="1">
      <alignment horizontal="center" vertical="center" wrapText="1"/>
    </xf>
    <xf numFmtId="4" fontId="30" fillId="0" borderId="6" xfId="0" applyNumberFormat="1" applyFont="1" applyBorder="1" applyAlignment="1">
      <alignment horizontal="center" vertical="center" wrapText="1"/>
    </xf>
    <xf numFmtId="49" fontId="17" fillId="0" borderId="6" xfId="0" applyNumberFormat="1" applyFont="1" applyBorder="1" applyAlignment="1">
      <alignment horizontal="center" vertical="center" wrapText="1"/>
    </xf>
    <xf numFmtId="49" fontId="15" fillId="0" borderId="6" xfId="0" applyNumberFormat="1" applyFont="1" applyBorder="1" applyAlignment="1">
      <alignment horizontal="center" vertical="center"/>
    </xf>
    <xf numFmtId="0" fontId="15" fillId="0" borderId="6" xfId="0" applyFont="1" applyBorder="1" applyAlignment="1">
      <alignment horizontal="left" vertical="center" wrapText="1" shrinkToFit="1"/>
    </xf>
    <xf numFmtId="0" fontId="17" fillId="0" borderId="6" xfId="0" applyFont="1" applyBorder="1" applyAlignment="1">
      <alignment vertical="center" wrapText="1"/>
    </xf>
    <xf numFmtId="49" fontId="18" fillId="0" borderId="6" xfId="0" applyNumberFormat="1" applyFont="1" applyBorder="1" applyAlignment="1">
      <alignment horizontal="center" vertical="center"/>
    </xf>
    <xf numFmtId="0" fontId="15" fillId="0" borderId="6" xfId="0" applyFont="1" applyBorder="1" applyAlignment="1">
      <alignment vertical="center" wrapText="1"/>
    </xf>
    <xf numFmtId="0" fontId="17" fillId="0" borderId="6" xfId="0" quotePrefix="1" applyFont="1" applyBorder="1" applyAlignment="1">
      <alignment horizontal="justify" vertical="center" wrapText="1"/>
    </xf>
    <xf numFmtId="0" fontId="15" fillId="0" borderId="6" xfId="0" quotePrefix="1" applyFont="1" applyBorder="1" applyAlignment="1">
      <alignment horizontal="justify" vertical="center" wrapText="1"/>
    </xf>
    <xf numFmtId="49" fontId="15" fillId="0" borderId="6" xfId="0" applyNumberFormat="1" applyFont="1" applyBorder="1" applyAlignment="1">
      <alignment horizontal="center"/>
    </xf>
    <xf numFmtId="1" fontId="15" fillId="0" borderId="6" xfId="0" applyNumberFormat="1" applyFont="1" applyBorder="1" applyAlignment="1">
      <alignment wrapText="1"/>
    </xf>
    <xf numFmtId="49" fontId="18" fillId="0" borderId="6" xfId="0" applyNumberFormat="1" applyFont="1" applyBorder="1" applyAlignment="1">
      <alignment horizontal="center" vertical="center" wrapText="1"/>
    </xf>
    <xf numFmtId="0" fontId="17" fillId="0" borderId="6" xfId="0" applyFont="1" applyBorder="1" applyAlignment="1">
      <alignment horizontal="justify" vertical="top" wrapText="1"/>
    </xf>
    <xf numFmtId="0" fontId="15" fillId="0" borderId="6" xfId="0" applyFont="1" applyBorder="1" applyAlignment="1">
      <alignment horizontal="justify" vertical="top" wrapText="1"/>
    </xf>
    <xf numFmtId="0" fontId="1" fillId="0" borderId="6" xfId="0" applyFont="1" applyBorder="1"/>
    <xf numFmtId="0" fontId="17" fillId="0" borderId="6" xfId="0" applyFont="1" applyBorder="1" applyAlignment="1">
      <alignment horizontal="justify" vertical="center" wrapText="1"/>
    </xf>
    <xf numFmtId="49" fontId="21" fillId="0" borderId="6" xfId="0" applyNumberFormat="1" applyFont="1" applyBorder="1" applyAlignment="1">
      <alignment horizontal="center" vertical="center" wrapText="1"/>
    </xf>
    <xf numFmtId="0" fontId="17" fillId="0" borderId="6" xfId="0" applyFont="1" applyBorder="1" applyAlignment="1">
      <alignment horizontal="left" wrapText="1"/>
    </xf>
    <xf numFmtId="49" fontId="15" fillId="0" borderId="8" xfId="0" applyNumberFormat="1" applyFont="1" applyBorder="1" applyAlignment="1">
      <alignment horizontal="justify" vertical="center" wrapText="1"/>
    </xf>
    <xf numFmtId="0" fontId="15" fillId="0" borderId="6" xfId="0" applyFont="1" applyBorder="1" applyAlignment="1">
      <alignment horizontal="left" wrapText="1"/>
    </xf>
    <xf numFmtId="49" fontId="15" fillId="0" borderId="8" xfId="0" applyNumberFormat="1" applyFont="1" applyBorder="1" applyAlignment="1">
      <alignment horizontal="center" vertical="center"/>
    </xf>
    <xf numFmtId="49" fontId="15" fillId="0" borderId="8" xfId="0" applyNumberFormat="1" applyFont="1" applyBorder="1" applyAlignment="1">
      <alignment horizontal="left" vertical="center" wrapText="1"/>
    </xf>
    <xf numFmtId="49" fontId="17" fillId="0" borderId="8" xfId="0" applyNumberFormat="1" applyFont="1" applyBorder="1" applyAlignment="1">
      <alignment horizontal="justify" vertical="center" wrapText="1"/>
    </xf>
    <xf numFmtId="49" fontId="17" fillId="0" borderId="8" xfId="0" applyNumberFormat="1" applyFont="1" applyBorder="1" applyAlignment="1">
      <alignment horizontal="center" vertical="center" wrapText="1"/>
    </xf>
    <xf numFmtId="0" fontId="17" fillId="0" borderId="8" xfId="0" applyFont="1" applyBorder="1" applyAlignment="1">
      <alignment horizontal="justify" vertical="center" wrapText="1"/>
    </xf>
    <xf numFmtId="49" fontId="15" fillId="0" borderId="8" xfId="0" applyNumberFormat="1" applyFont="1" applyBorder="1" applyAlignment="1">
      <alignment horizontal="center"/>
    </xf>
    <xf numFmtId="0" fontId="15" fillId="0" borderId="8" xfId="0" applyFont="1" applyBorder="1" applyAlignment="1">
      <alignment horizontal="left" wrapText="1"/>
    </xf>
    <xf numFmtId="0" fontId="15" fillId="0" borderId="8" xfId="0" applyFont="1" applyBorder="1" applyAlignment="1">
      <alignment wrapText="1"/>
    </xf>
    <xf numFmtId="49" fontId="15" fillId="0" borderId="5" xfId="0" applyNumberFormat="1" applyFont="1" applyBorder="1" applyAlignment="1">
      <alignment horizontal="justify" vertical="center" wrapText="1"/>
    </xf>
    <xf numFmtId="49" fontId="15" fillId="0" borderId="0" xfId="0" applyNumberFormat="1" applyFont="1" applyAlignment="1">
      <alignment horizontal="center"/>
    </xf>
    <xf numFmtId="0" fontId="15" fillId="0" borderId="0" xfId="0" applyFont="1" applyAlignment="1">
      <alignment wrapText="1"/>
    </xf>
    <xf numFmtId="49" fontId="15" fillId="0" borderId="8" xfId="0" applyNumberFormat="1" applyFont="1" applyBorder="1" applyAlignment="1">
      <alignment horizontal="center" wrapText="1"/>
    </xf>
    <xf numFmtId="49" fontId="15" fillId="0" borderId="5" xfId="0" applyNumberFormat="1" applyFont="1" applyBorder="1" applyAlignment="1">
      <alignment horizontal="center" vertical="center" wrapText="1"/>
    </xf>
    <xf numFmtId="49" fontId="15" fillId="0" borderId="5" xfId="0" applyNumberFormat="1" applyFont="1" applyBorder="1" applyAlignment="1">
      <alignment horizontal="left" vertical="center" wrapText="1"/>
    </xf>
    <xf numFmtId="1" fontId="15" fillId="0" borderId="6" xfId="0" applyNumberFormat="1" applyFont="1" applyBorder="1" applyAlignment="1">
      <alignment vertical="center" wrapText="1"/>
    </xf>
    <xf numFmtId="0" fontId="22" fillId="0" borderId="6" xfId="0" applyFont="1" applyBorder="1" applyAlignment="1">
      <alignment horizontal="left" vertical="center" wrapText="1"/>
    </xf>
    <xf numFmtId="49" fontId="15" fillId="0" borderId="9" xfId="0" applyNumberFormat="1" applyFont="1" applyBorder="1" applyAlignment="1">
      <alignment horizontal="center" vertical="center"/>
    </xf>
    <xf numFmtId="0" fontId="15" fillId="0" borderId="9" xfId="0" applyFont="1" applyBorder="1" applyAlignment="1">
      <alignment horizontal="left" vertical="center" wrapText="1"/>
    </xf>
    <xf numFmtId="49" fontId="15" fillId="0" borderId="10" xfId="0" applyNumberFormat="1" applyFont="1" applyBorder="1" applyAlignment="1">
      <alignment horizontal="center" vertical="center" wrapText="1"/>
    </xf>
    <xf numFmtId="49" fontId="15" fillId="0" borderId="6" xfId="0" applyNumberFormat="1" applyFont="1" applyBorder="1" applyAlignment="1">
      <alignment horizontal="justify" wrapText="1"/>
    </xf>
    <xf numFmtId="0" fontId="15" fillId="23" borderId="6" xfId="0" applyFont="1" applyFill="1" applyBorder="1" applyAlignment="1">
      <alignment horizontal="justify" wrapText="1"/>
    </xf>
    <xf numFmtId="0" fontId="15" fillId="0" borderId="8" xfId="0" applyFont="1" applyBorder="1" applyAlignment="1">
      <alignment horizontal="justify" vertical="center" wrapText="1"/>
    </xf>
    <xf numFmtId="0" fontId="15" fillId="0" borderId="0" xfId="0" applyFont="1" applyAlignment="1">
      <alignment horizontal="center" vertical="center" wrapText="1"/>
    </xf>
    <xf numFmtId="0" fontId="15" fillId="24" borderId="8" xfId="0" applyFont="1" applyFill="1" applyBorder="1" applyAlignment="1">
      <alignment horizontal="justify" vertical="center" wrapText="1"/>
    </xf>
    <xf numFmtId="0" fontId="15" fillId="0" borderId="8" xfId="0" applyFont="1" applyBorder="1" applyAlignment="1">
      <alignment horizontal="left" vertical="center" wrapText="1"/>
    </xf>
    <xf numFmtId="0" fontId="15" fillId="0" borderId="5" xfId="0" applyFont="1" applyBorder="1" applyAlignment="1">
      <alignment horizontal="center" vertical="center" wrapText="1"/>
    </xf>
    <xf numFmtId="0" fontId="15" fillId="0" borderId="6" xfId="0" applyFont="1" applyBorder="1" applyAlignment="1">
      <alignment wrapText="1"/>
    </xf>
    <xf numFmtId="49" fontId="15" fillId="0" borderId="6" xfId="0" applyNumberFormat="1" applyFont="1" applyBorder="1" applyAlignment="1">
      <alignment horizontal="center" wrapText="1"/>
    </xf>
    <xf numFmtId="49" fontId="15" fillId="0" borderId="0" xfId="0" applyNumberFormat="1" applyFont="1" applyAlignment="1">
      <alignment horizontal="center" vertical="center" wrapText="1"/>
    </xf>
    <xf numFmtId="1" fontId="15" fillId="0" borderId="8" xfId="0" applyNumberFormat="1" applyFont="1" applyBorder="1" applyAlignment="1">
      <alignment vertical="center" wrapText="1"/>
    </xf>
    <xf numFmtId="0" fontId="15" fillId="0" borderId="0" xfId="0" applyFont="1" applyAlignment="1">
      <alignment horizontal="left" vertical="center" wrapText="1"/>
    </xf>
    <xf numFmtId="0" fontId="22" fillId="0" borderId="8" xfId="0" applyFont="1" applyBorder="1" applyAlignment="1">
      <alignment horizontal="left" vertical="center" wrapText="1"/>
    </xf>
    <xf numFmtId="49" fontId="15" fillId="0" borderId="8" xfId="0" applyNumberFormat="1" applyFont="1" applyBorder="1" applyAlignment="1">
      <alignment horizontal="justify" wrapText="1"/>
    </xf>
    <xf numFmtId="0" fontId="15" fillId="0" borderId="8" xfId="0" applyFont="1" applyBorder="1" applyAlignment="1">
      <alignment horizontal="justify" wrapText="1"/>
    </xf>
    <xf numFmtId="0" fontId="15" fillId="0" borderId="9" xfId="0" applyFont="1" applyBorder="1" applyAlignment="1">
      <alignment horizontal="center" vertical="center" wrapText="1"/>
    </xf>
    <xf numFmtId="0" fontId="15" fillId="0" borderId="8" xfId="0" applyFont="1" applyBorder="1" applyAlignment="1">
      <alignment vertical="center" wrapText="1"/>
    </xf>
    <xf numFmtId="49" fontId="15" fillId="0" borderId="5" xfId="0" applyNumberFormat="1" applyFont="1" applyBorder="1" applyAlignment="1">
      <alignment horizontal="center"/>
    </xf>
    <xf numFmtId="0" fontId="15" fillId="0" borderId="5" xfId="0" applyFont="1" applyBorder="1" applyAlignment="1">
      <alignment wrapText="1"/>
    </xf>
    <xf numFmtId="49" fontId="15" fillId="0" borderId="5" xfId="0" applyNumberFormat="1" applyFont="1" applyBorder="1" applyAlignment="1">
      <alignment horizontal="center" vertical="center"/>
    </xf>
    <xf numFmtId="0" fontId="15" fillId="0" borderId="5" xfId="0" applyFont="1" applyBorder="1" applyAlignment="1">
      <alignment horizontal="left" vertical="center" wrapText="1"/>
    </xf>
    <xf numFmtId="0" fontId="17" fillId="0" borderId="6" xfId="0" applyFont="1" applyBorder="1" applyAlignment="1">
      <alignment horizontal="center" vertical="center" wrapText="1"/>
    </xf>
    <xf numFmtId="0" fontId="15" fillId="0" borderId="6" xfId="0" applyFont="1" applyBorder="1" applyAlignment="1">
      <alignment horizontal="justify" wrapText="1"/>
    </xf>
    <xf numFmtId="0" fontId="15" fillId="23" borderId="11" xfId="0" applyFont="1" applyFill="1" applyBorder="1" applyAlignment="1">
      <alignment horizontal="justify" wrapText="1"/>
    </xf>
    <xf numFmtId="0" fontId="1" fillId="0" borderId="6" xfId="0" applyFont="1" applyBorder="1" applyAlignment="1">
      <alignment vertical="center"/>
    </xf>
    <xf numFmtId="49" fontId="1" fillId="0" borderId="6" xfId="0" applyNumberFormat="1" applyFont="1" applyBorder="1" applyAlignment="1">
      <alignment vertical="center"/>
    </xf>
    <xf numFmtId="49" fontId="15" fillId="0" borderId="6" xfId="0" applyNumberFormat="1" applyFont="1" applyBorder="1" applyAlignment="1">
      <alignment vertical="center"/>
    </xf>
    <xf numFmtId="0" fontId="17" fillId="0" borderId="6" xfId="0" applyFont="1" applyBorder="1" applyAlignment="1">
      <alignment wrapText="1"/>
    </xf>
    <xf numFmtId="0" fontId="17" fillId="0" borderId="6" xfId="0" applyFont="1" applyBorder="1" applyAlignment="1">
      <alignment vertical="center"/>
    </xf>
    <xf numFmtId="49" fontId="1" fillId="0" borderId="6" xfId="0" applyNumberFormat="1" applyFont="1" applyBorder="1" applyAlignment="1">
      <alignment horizontal="center" vertical="center"/>
    </xf>
    <xf numFmtId="49" fontId="29" fillId="0" borderId="0" xfId="0" applyNumberFormat="1" applyFont="1" applyAlignment="1">
      <alignment horizontal="center" vertical="center"/>
    </xf>
    <xf numFmtId="0" fontId="15" fillId="0" borderId="9" xfId="0" applyFont="1" applyBorder="1" applyAlignment="1">
      <alignment horizontal="justify" vertical="center" wrapText="1"/>
    </xf>
    <xf numFmtId="0" fontId="15" fillId="0" borderId="6" xfId="0" applyFont="1" applyBorder="1" applyAlignment="1">
      <alignment horizontal="justify"/>
    </xf>
    <xf numFmtId="0" fontId="15" fillId="24" borderId="8" xfId="0" applyFont="1" applyFill="1" applyBorder="1" applyAlignment="1">
      <alignment horizontal="center" vertical="center" wrapText="1"/>
    </xf>
    <xf numFmtId="0" fontId="23" fillId="24" borderId="8" xfId="0" applyFont="1" applyFill="1" applyBorder="1" applyAlignment="1">
      <alignment horizontal="center" vertical="center" wrapText="1"/>
    </xf>
    <xf numFmtId="0" fontId="17" fillId="24" borderId="8" xfId="0" applyFont="1" applyFill="1" applyBorder="1" applyAlignment="1">
      <alignment horizontal="left" wrapText="1"/>
    </xf>
    <xf numFmtId="0" fontId="20" fillId="0" borderId="8" xfId="0" applyFont="1" applyBorder="1" applyAlignment="1">
      <alignment horizontal="center" vertical="center" wrapText="1"/>
    </xf>
    <xf numFmtId="0" fontId="15" fillId="0" borderId="8" xfId="0" applyFont="1" applyBorder="1" applyAlignment="1">
      <alignment horizontal="right" vertical="center" wrapText="1"/>
    </xf>
    <xf numFmtId="0" fontId="15" fillId="0" borderId="9" xfId="0" applyFont="1" applyBorder="1" applyAlignment="1">
      <alignment horizontal="right" vertical="center" wrapText="1"/>
    </xf>
    <xf numFmtId="0" fontId="15" fillId="0" borderId="0" xfId="0" applyFont="1" applyAlignment="1">
      <alignment horizontal="right" vertical="center" wrapText="1"/>
    </xf>
    <xf numFmtId="0" fontId="15" fillId="0" borderId="0" xfId="0" applyFont="1" applyAlignment="1">
      <alignment horizontal="justify" vertical="center" wrapText="1"/>
    </xf>
    <xf numFmtId="0" fontId="15" fillId="0" borderId="5" xfId="0" applyFont="1" applyBorder="1" applyAlignment="1">
      <alignment horizontal="right" vertical="center" wrapText="1"/>
    </xf>
    <xf numFmtId="0" fontId="15" fillId="0" borderId="5" xfId="0" applyFont="1" applyBorder="1" applyAlignment="1">
      <alignment horizontal="justify" vertical="center" wrapText="1"/>
    </xf>
    <xf numFmtId="0" fontId="17" fillId="0" borderId="8" xfId="0" quotePrefix="1" applyFont="1" applyBorder="1" applyAlignment="1">
      <alignment horizontal="justify" vertical="center" wrapText="1"/>
    </xf>
    <xf numFmtId="0" fontId="15" fillId="0" borderId="8" xfId="0" quotePrefix="1" applyFont="1" applyBorder="1" applyAlignment="1">
      <alignment horizontal="justify" vertical="center" wrapText="1"/>
    </xf>
    <xf numFmtId="0" fontId="15" fillId="0" borderId="0" xfId="0" applyFont="1" applyAlignment="1">
      <alignment horizontal="center" vertical="center"/>
    </xf>
    <xf numFmtId="0" fontId="15" fillId="0" borderId="0" xfId="0" applyFont="1" applyAlignment="1">
      <alignment vertical="center" wrapText="1"/>
    </xf>
    <xf numFmtId="0" fontId="15" fillId="0" borderId="8" xfId="0" applyFont="1" applyBorder="1" applyAlignment="1">
      <alignment vertical="center"/>
    </xf>
    <xf numFmtId="0" fontId="17" fillId="0" borderId="8" xfId="0" applyFont="1" applyBorder="1" applyAlignment="1">
      <alignment horizontal="justify"/>
    </xf>
    <xf numFmtId="0" fontId="15" fillId="0" borderId="8" xfId="0" applyFont="1" applyBorder="1" applyAlignment="1">
      <alignment horizontal="justify"/>
    </xf>
    <xf numFmtId="0" fontId="17" fillId="0" borderId="8" xfId="0" applyFont="1" applyBorder="1" applyAlignment="1">
      <alignment horizontal="center" vertical="center" wrapText="1"/>
    </xf>
    <xf numFmtId="0" fontId="15" fillId="0" borderId="11" xfId="0" applyFont="1" applyBorder="1" applyAlignment="1">
      <alignment horizontal="left" vertical="center" wrapText="1"/>
    </xf>
    <xf numFmtId="49" fontId="18" fillId="0" borderId="8" xfId="0" applyNumberFormat="1" applyFont="1" applyBorder="1" applyAlignment="1">
      <alignment horizontal="center" vertical="center" wrapText="1"/>
    </xf>
    <xf numFmtId="0" fontId="17" fillId="0" borderId="8" xfId="0" applyFont="1" applyBorder="1" applyAlignment="1">
      <alignment wrapText="1"/>
    </xf>
    <xf numFmtId="49" fontId="15" fillId="0" borderId="8" xfId="0" applyNumberFormat="1" applyFont="1" applyBorder="1" applyAlignment="1" applyProtection="1">
      <alignment horizontal="center" vertical="center" wrapText="1"/>
      <protection locked="0"/>
    </xf>
    <xf numFmtId="49" fontId="15" fillId="0" borderId="6" xfId="0" applyNumberFormat="1" applyFont="1" applyBorder="1" applyAlignment="1" applyProtection="1">
      <alignment horizontal="center" vertical="center" wrapText="1"/>
      <protection locked="0"/>
    </xf>
    <xf numFmtId="49" fontId="23" fillId="0" borderId="6" xfId="0" applyNumberFormat="1" applyFont="1" applyBorder="1" applyAlignment="1" applyProtection="1">
      <alignment horizontal="center" vertical="center" wrapText="1"/>
      <protection locked="0"/>
    </xf>
    <xf numFmtId="0" fontId="17" fillId="0" borderId="8" xfId="0" applyFont="1" applyBorder="1" applyAlignment="1">
      <alignment horizontal="left" vertical="center" wrapText="1"/>
    </xf>
    <xf numFmtId="0" fontId="17" fillId="0" borderId="11" xfId="0" applyFont="1" applyBorder="1" applyAlignment="1">
      <alignment horizontal="left" vertical="center" wrapText="1"/>
    </xf>
    <xf numFmtId="4" fontId="31" fillId="0" borderId="6" xfId="48" applyNumberFormat="1" applyFont="1" applyBorder="1" applyAlignment="1">
      <alignment horizontal="center" vertical="center"/>
    </xf>
    <xf numFmtId="0" fontId="15" fillId="0" borderId="6" xfId="0" applyFont="1" applyBorder="1" applyAlignment="1">
      <alignment horizontal="right" vertical="center" wrapText="1"/>
    </xf>
    <xf numFmtId="0" fontId="17" fillId="0" borderId="6" xfId="0" quotePrefix="1" applyFont="1" applyBorder="1" applyAlignment="1">
      <alignment horizontal="justify" vertical="top" wrapText="1"/>
    </xf>
    <xf numFmtId="0" fontId="15" fillId="0" borderId="6" xfId="0" applyFont="1" applyBorder="1" applyAlignment="1">
      <alignment vertical="center"/>
    </xf>
    <xf numFmtId="0" fontId="17" fillId="0" borderId="6" xfId="0" applyFont="1" applyBorder="1" applyAlignment="1">
      <alignment horizontal="justify"/>
    </xf>
    <xf numFmtId="0" fontId="15" fillId="0" borderId="6" xfId="0" applyFont="1" applyBorder="1" applyAlignment="1">
      <alignment horizontal="justify" vertical="top"/>
    </xf>
    <xf numFmtId="49" fontId="15" fillId="0" borderId="6" xfId="0" applyNumberFormat="1" applyFont="1" applyBorder="1" applyAlignment="1">
      <alignment horizontal="center" vertical="top"/>
    </xf>
    <xf numFmtId="0" fontId="15" fillId="0" borderId="6" xfId="0" applyFont="1" applyBorder="1" applyAlignment="1">
      <alignment horizontal="left" vertical="top" wrapText="1"/>
    </xf>
    <xf numFmtId="0" fontId="15" fillId="0" borderId="6" xfId="0" quotePrefix="1" applyFont="1" applyBorder="1" applyAlignment="1">
      <alignment horizontal="justify" vertical="top" wrapText="1"/>
    </xf>
    <xf numFmtId="49" fontId="21" fillId="0" borderId="8" xfId="0" applyNumberFormat="1" applyFont="1" applyBorder="1" applyAlignment="1">
      <alignment horizontal="center" vertical="center" wrapText="1"/>
    </xf>
    <xf numFmtId="49" fontId="17" fillId="0" borderId="6" xfId="0" applyNumberFormat="1" applyFont="1" applyBorder="1" applyAlignment="1">
      <alignment horizontal="center" vertical="center"/>
    </xf>
    <xf numFmtId="49" fontId="34" fillId="0" borderId="6" xfId="0" applyNumberFormat="1" applyFont="1" applyBorder="1" applyAlignment="1">
      <alignment horizontal="center" vertical="center"/>
    </xf>
    <xf numFmtId="49" fontId="34" fillId="0" borderId="8" xfId="0" applyNumberFormat="1" applyFont="1" applyBorder="1" applyAlignment="1">
      <alignment horizontal="center" vertical="center"/>
    </xf>
    <xf numFmtId="0" fontId="34" fillId="0" borderId="6" xfId="0" applyFont="1" applyBorder="1" applyAlignment="1">
      <alignment vertical="center" wrapText="1"/>
    </xf>
    <xf numFmtId="0" fontId="34" fillId="0" borderId="8" xfId="0" applyFont="1" applyBorder="1" applyAlignment="1">
      <alignment vertical="center" wrapText="1"/>
    </xf>
    <xf numFmtId="0" fontId="15" fillId="0" borderId="8" xfId="0" applyFont="1" applyBorder="1" applyAlignment="1">
      <alignment horizontal="justify" vertical="top" wrapText="1"/>
    </xf>
    <xf numFmtId="49" fontId="15" fillId="0" borderId="6" xfId="0" applyNumberFormat="1" applyFont="1" applyBorder="1"/>
    <xf numFmtId="0" fontId="29" fillId="0" borderId="0" xfId="0" applyFont="1"/>
    <xf numFmtId="2" fontId="29" fillId="0" borderId="0" xfId="0" applyNumberFormat="1" applyFont="1" applyAlignment="1">
      <alignment wrapText="1"/>
    </xf>
    <xf numFmtId="0" fontId="29" fillId="0" borderId="0" xfId="0" applyFont="1" applyAlignment="1">
      <alignment horizontal="center"/>
    </xf>
    <xf numFmtId="0" fontId="1" fillId="0" borderId="6" xfId="0" applyFont="1" applyFill="1" applyBorder="1"/>
    <xf numFmtId="0" fontId="17" fillId="0" borderId="6" xfId="0" applyFont="1" applyBorder="1" applyAlignment="1">
      <alignment horizontal="justify" wrapText="1"/>
    </xf>
    <xf numFmtId="49" fontId="15" fillId="25" borderId="6" xfId="0" applyNumberFormat="1" applyFont="1" applyFill="1" applyBorder="1" applyAlignment="1">
      <alignment horizontal="center" vertical="center" wrapText="1"/>
    </xf>
    <xf numFmtId="49" fontId="15" fillId="25" borderId="6" xfId="0" applyNumberFormat="1" applyFont="1" applyFill="1" applyBorder="1" applyAlignment="1">
      <alignment horizontal="center" vertical="center"/>
    </xf>
    <xf numFmtId="0" fontId="1" fillId="0" borderId="0" xfId="0" applyFont="1" applyFill="1" applyBorder="1"/>
    <xf numFmtId="4" fontId="15" fillId="0" borderId="0" xfId="48" applyNumberFormat="1" applyFont="1" applyBorder="1" applyAlignment="1">
      <alignment horizontal="center" vertical="center"/>
    </xf>
    <xf numFmtId="0" fontId="19" fillId="0" borderId="0" xfId="0" applyFont="1" applyFill="1" applyBorder="1"/>
    <xf numFmtId="4" fontId="1" fillId="0" borderId="0" xfId="0" applyNumberFormat="1" applyFont="1" applyFill="1"/>
    <xf numFmtId="4" fontId="31" fillId="0" borderId="0" xfId="48" applyNumberFormat="1" applyFont="1" applyBorder="1" applyAlignment="1">
      <alignment horizontal="center" vertical="center"/>
    </xf>
    <xf numFmtId="4" fontId="29" fillId="0" borderId="0" xfId="0" applyNumberFormat="1" applyFont="1" applyFill="1"/>
    <xf numFmtId="0" fontId="15" fillId="0" borderId="6" xfId="0" applyFont="1" applyFill="1" applyBorder="1" applyAlignment="1">
      <alignment horizontal="center" vertical="center" wrapText="1"/>
    </xf>
    <xf numFmtId="49" fontId="15" fillId="0" borderId="6" xfId="0" applyNumberFormat="1" applyFont="1" applyFill="1" applyBorder="1" applyAlignment="1">
      <alignment horizontal="center" vertical="center" wrapText="1"/>
    </xf>
    <xf numFmtId="49" fontId="15" fillId="0" borderId="6" xfId="0" applyNumberFormat="1" applyFont="1" applyFill="1" applyBorder="1" applyAlignment="1">
      <alignment horizontal="center" vertical="center"/>
    </xf>
    <xf numFmtId="0" fontId="29" fillId="0" borderId="0" xfId="0" applyNumberFormat="1" applyFont="1" applyFill="1" applyAlignment="1" applyProtection="1">
      <alignment vertical="center"/>
    </xf>
    <xf numFmtId="0" fontId="29" fillId="0" borderId="0" xfId="0" applyFont="1" applyFill="1"/>
    <xf numFmtId="0" fontId="30" fillId="0" borderId="0" xfId="0" applyNumberFormat="1" applyFont="1" applyFill="1" applyAlignment="1" applyProtection="1">
      <alignment vertical="center"/>
    </xf>
    <xf numFmtId="0" fontId="30" fillId="0" borderId="0" xfId="0" applyNumberFormat="1" applyFont="1" applyFill="1" applyAlignment="1" applyProtection="1">
      <alignment vertical="center" wrapText="1"/>
    </xf>
    <xf numFmtId="0" fontId="30" fillId="0" borderId="0" xfId="0" applyNumberFormat="1" applyFont="1" applyFill="1" applyAlignment="1" applyProtection="1">
      <alignment horizontal="left" vertical="center" wrapText="1"/>
    </xf>
    <xf numFmtId="0" fontId="31" fillId="0" borderId="0" xfId="0" applyNumberFormat="1" applyFont="1" applyFill="1" applyBorder="1" applyAlignment="1" applyProtection="1">
      <alignment horizontal="center" vertical="center" wrapText="1"/>
    </xf>
    <xf numFmtId="0" fontId="30" fillId="0" borderId="0" xfId="0" applyFont="1" applyFill="1" applyBorder="1" applyAlignment="1">
      <alignment horizontal="center" vertical="center"/>
    </xf>
    <xf numFmtId="0" fontId="30" fillId="0" borderId="0" xfId="0" applyNumberFormat="1" applyFont="1" applyFill="1" applyBorder="1" applyAlignment="1" applyProtection="1">
      <alignment horizontal="center" vertical="center"/>
    </xf>
    <xf numFmtId="0" fontId="30" fillId="0" borderId="0" xfId="0" applyNumberFormat="1" applyFont="1" applyFill="1" applyBorder="1" applyAlignment="1" applyProtection="1">
      <alignment horizontal="right" vertical="center"/>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10" xfId="0" applyFont="1" applyBorder="1" applyAlignment="1">
      <alignment horizontal="center" vertical="center" wrapText="1"/>
    </xf>
    <xf numFmtId="4" fontId="30" fillId="23" borderId="6" xfId="0" applyNumberFormat="1" applyFont="1" applyFill="1" applyBorder="1" applyAlignment="1">
      <alignment horizontal="center" vertical="center" wrapText="1"/>
    </xf>
    <xf numFmtId="4" fontId="30" fillId="0" borderId="6" xfId="48" applyNumberFormat="1" applyFont="1" applyBorder="1" applyAlignment="1">
      <alignment horizontal="center" vertical="center"/>
    </xf>
    <xf numFmtId="4" fontId="31" fillId="0" borderId="8" xfId="0" applyNumberFormat="1" applyFont="1" applyBorder="1" applyAlignment="1">
      <alignment horizontal="center" vertical="center" wrapText="1"/>
    </xf>
    <xf numFmtId="4" fontId="30" fillId="0" borderId="8" xfId="0" applyNumberFormat="1" applyFont="1" applyBorder="1" applyAlignment="1">
      <alignment horizontal="center" vertical="center" wrapText="1"/>
    </xf>
    <xf numFmtId="4" fontId="30" fillId="0" borderId="5" xfId="0" applyNumberFormat="1" applyFont="1" applyBorder="1" applyAlignment="1">
      <alignment horizontal="center" vertical="center" wrapText="1"/>
    </xf>
    <xf numFmtId="4" fontId="30" fillId="0" borderId="0" xfId="0" applyNumberFormat="1" applyFont="1" applyAlignment="1">
      <alignment horizontal="center" vertical="center" wrapText="1"/>
    </xf>
    <xf numFmtId="4" fontId="30" fillId="24" borderId="6" xfId="0" applyNumberFormat="1" applyFont="1" applyFill="1" applyBorder="1" applyAlignment="1">
      <alignment horizontal="center" vertical="center" wrapText="1"/>
    </xf>
    <xf numFmtId="4" fontId="30" fillId="0" borderId="6" xfId="0" applyNumberFormat="1" applyFont="1" applyFill="1" applyBorder="1" applyAlignment="1">
      <alignment horizontal="center" vertical="center" wrapText="1"/>
    </xf>
    <xf numFmtId="4" fontId="30" fillId="0" borderId="9" xfId="0" applyNumberFormat="1" applyFont="1" applyBorder="1" applyAlignment="1">
      <alignment horizontal="center" vertical="center" wrapText="1"/>
    </xf>
    <xf numFmtId="4" fontId="30" fillId="0" borderId="7" xfId="0" applyNumberFormat="1" applyFont="1" applyBorder="1" applyAlignment="1">
      <alignment horizontal="center" vertical="center" wrapText="1"/>
    </xf>
    <xf numFmtId="4" fontId="30" fillId="0" borderId="6" xfId="0" applyNumberFormat="1" applyFont="1" applyBorder="1" applyAlignment="1">
      <alignment horizontal="center" vertical="center"/>
    </xf>
    <xf numFmtId="4" fontId="30" fillId="24" borderId="8" xfId="0" applyNumberFormat="1" applyFont="1" applyFill="1" applyBorder="1" applyAlignment="1">
      <alignment horizontal="center" vertical="center" wrapText="1"/>
    </xf>
    <xf numFmtId="4" fontId="31" fillId="0" borderId="9" xfId="0" applyNumberFormat="1" applyFont="1" applyBorder="1" applyAlignment="1">
      <alignment horizontal="center" vertical="center" wrapText="1"/>
    </xf>
    <xf numFmtId="4" fontId="31" fillId="0" borderId="8" xfId="0" applyNumberFormat="1" applyFont="1" applyBorder="1" applyAlignment="1">
      <alignment horizontal="center" vertical="center"/>
    </xf>
    <xf numFmtId="4" fontId="31" fillId="0" borderId="6" xfId="0" applyNumberFormat="1" applyFont="1" applyBorder="1" applyAlignment="1">
      <alignment horizontal="center" vertical="center"/>
    </xf>
    <xf numFmtId="4" fontId="30" fillId="0" borderId="8" xfId="0" applyNumberFormat="1" applyFont="1" applyBorder="1" applyAlignment="1">
      <alignment horizontal="center" vertical="center"/>
    </xf>
    <xf numFmtId="4" fontId="31" fillId="0" borderId="7" xfId="0" applyNumberFormat="1" applyFont="1" applyBorder="1" applyAlignment="1">
      <alignment horizontal="center" vertical="center" wrapText="1"/>
    </xf>
    <xf numFmtId="0" fontId="30" fillId="0" borderId="6" xfId="0" applyFont="1" applyBorder="1" applyAlignment="1">
      <alignment horizontal="center" vertical="center"/>
    </xf>
    <xf numFmtId="4" fontId="30" fillId="0" borderId="10" xfId="0" applyNumberFormat="1" applyFont="1" applyBorder="1" applyAlignment="1">
      <alignment horizontal="center" vertical="center" wrapText="1"/>
    </xf>
    <xf numFmtId="4" fontId="30" fillId="0" borderId="8" xfId="48" applyNumberFormat="1" applyFont="1" applyBorder="1" applyAlignment="1">
      <alignment horizontal="center" vertical="center"/>
    </xf>
    <xf numFmtId="4" fontId="31" fillId="0" borderId="8" xfId="48" applyNumberFormat="1" applyFont="1" applyBorder="1" applyAlignment="1">
      <alignment horizontal="center" vertical="center"/>
    </xf>
    <xf numFmtId="4" fontId="30" fillId="23" borderId="6" xfId="48" applyNumberFormat="1" applyFont="1" applyFill="1" applyBorder="1" applyAlignment="1">
      <alignment horizontal="center" vertical="center"/>
    </xf>
    <xf numFmtId="3" fontId="31" fillId="0" borderId="6" xfId="48" applyNumberFormat="1" applyFont="1" applyBorder="1" applyAlignment="1">
      <alignment horizontal="center" vertical="center"/>
    </xf>
    <xf numFmtId="2" fontId="30" fillId="0" borderId="6" xfId="0" applyNumberFormat="1" applyFont="1" applyBorder="1" applyAlignment="1">
      <alignment horizontal="center" vertical="center"/>
    </xf>
    <xf numFmtId="202" fontId="30" fillId="0" borderId="6" xfId="48" applyNumberFormat="1" applyFont="1" applyBorder="1" applyAlignment="1">
      <alignment horizontal="center" vertical="center"/>
    </xf>
    <xf numFmtId="220" fontId="30" fillId="0" borderId="0" xfId="0" applyNumberFormat="1" applyFont="1" applyAlignment="1">
      <alignment wrapText="1"/>
    </xf>
    <xf numFmtId="220" fontId="33" fillId="0" borderId="0" xfId="0" applyNumberFormat="1" applyFont="1" applyAlignment="1">
      <alignment wrapText="1"/>
    </xf>
    <xf numFmtId="4" fontId="30" fillId="0" borderId="0" xfId="0" applyNumberFormat="1" applyFont="1" applyFill="1" applyAlignment="1" applyProtection="1">
      <alignment vertical="center"/>
    </xf>
    <xf numFmtId="0" fontId="15" fillId="0" borderId="6" xfId="0" applyFont="1" applyBorder="1" applyAlignment="1">
      <alignment horizontal="justify" vertical="center"/>
    </xf>
    <xf numFmtId="2" fontId="15" fillId="0" borderId="6" xfId="0" applyNumberFormat="1" applyFont="1" applyBorder="1" applyAlignment="1">
      <alignment horizontal="justify" vertical="center" wrapText="1"/>
    </xf>
    <xf numFmtId="0" fontId="15" fillId="0" borderId="0" xfId="0" applyNumberFormat="1" applyFont="1" applyFill="1" applyAlignment="1" applyProtection="1">
      <alignment horizontal="justify"/>
    </xf>
    <xf numFmtId="4" fontId="30" fillId="26" borderId="6" xfId="0" applyNumberFormat="1" applyFont="1" applyFill="1" applyBorder="1" applyAlignment="1">
      <alignment horizontal="center" vertical="center" wrapText="1"/>
    </xf>
    <xf numFmtId="0" fontId="15" fillId="0" borderId="6" xfId="28" applyFont="1" applyFill="1" applyBorder="1" applyAlignment="1" applyProtection="1">
      <alignment horizontal="justify" vertical="center" wrapText="1"/>
    </xf>
    <xf numFmtId="0" fontId="29" fillId="0" borderId="0" xfId="0" applyNumberFormat="1" applyFont="1" applyFill="1" applyAlignment="1" applyProtection="1">
      <alignment horizontal="left" vertical="center"/>
    </xf>
    <xf numFmtId="220" fontId="30" fillId="0" borderId="0" xfId="0" applyNumberFormat="1" applyFont="1" applyAlignment="1">
      <alignment horizontal="center" wrapText="1"/>
    </xf>
    <xf numFmtId="0" fontId="30" fillId="0" borderId="0" xfId="0" applyNumberFormat="1" applyFont="1" applyFill="1" applyAlignment="1" applyProtection="1">
      <alignment horizontal="left" vertical="center" wrapText="1"/>
    </xf>
    <xf numFmtId="0" fontId="27" fillId="0" borderId="0" xfId="0" applyNumberFormat="1" applyFont="1" applyFill="1" applyBorder="1" applyAlignment="1" applyProtection="1">
      <alignment horizontal="center"/>
    </xf>
    <xf numFmtId="0" fontId="26" fillId="0" borderId="5" xfId="0" applyNumberFormat="1" applyFont="1" applyFill="1" applyBorder="1" applyAlignment="1" applyProtection="1">
      <alignment horizontal="center" vertical="top"/>
    </xf>
    <xf numFmtId="0" fontId="15" fillId="0" borderId="7" xfId="0" applyFont="1" applyBorder="1" applyAlignment="1">
      <alignment horizontal="center" vertical="center" wrapText="1"/>
    </xf>
    <xf numFmtId="0" fontId="15" fillId="0" borderId="10" xfId="0" applyFont="1" applyBorder="1" applyAlignment="1">
      <alignment horizontal="center" vertical="center" wrapText="1"/>
    </xf>
    <xf numFmtId="0" fontId="28" fillId="0" borderId="0" xfId="0" applyNumberFormat="1" applyFont="1" applyFill="1" applyAlignment="1" applyProtection="1">
      <alignment horizontal="center"/>
    </xf>
    <xf numFmtId="0" fontId="28" fillId="0" borderId="0" xfId="0" applyNumberFormat="1" applyFont="1" applyFill="1" applyBorder="1" applyAlignment="1" applyProtection="1">
      <alignment horizontal="center" vertical="center" wrapText="1"/>
    </xf>
    <xf numFmtId="0" fontId="30" fillId="0" borderId="12"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6" xfId="0" applyFont="1" applyBorder="1" applyAlignment="1">
      <alignment horizontal="center"/>
    </xf>
  </cellXfs>
  <cellStyles count="56">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Normal_meresha_07" xfId="19"/>
    <cellStyle name="Акцент1" xfId="20"/>
    <cellStyle name="Акцент2" xfId="21"/>
    <cellStyle name="Акцент3" xfId="22"/>
    <cellStyle name="Акцент4" xfId="23"/>
    <cellStyle name="Акцент5" xfId="24"/>
    <cellStyle name="Акцент6" xfId="25"/>
    <cellStyle name="Вывод" xfId="26"/>
    <cellStyle name="Вычисление" xfId="27"/>
    <cellStyle name="Гиперссылка" xfId="28" builtinId="8"/>
    <cellStyle name="Звичайний 10" xfId="29"/>
    <cellStyle name="Звичайний 11" xfId="30"/>
    <cellStyle name="Звичайний 12" xfId="31"/>
    <cellStyle name="Звичайний 13" xfId="32"/>
    <cellStyle name="Звичайний 14" xfId="33"/>
    <cellStyle name="Звичайний 15" xfId="34"/>
    <cellStyle name="Звичайний 16" xfId="35"/>
    <cellStyle name="Звичайний 17" xfId="36"/>
    <cellStyle name="Звичайний 18" xfId="37"/>
    <cellStyle name="Звичайний 19" xfId="38"/>
    <cellStyle name="Звичайний 2" xfId="39"/>
    <cellStyle name="Звичайний 20" xfId="40"/>
    <cellStyle name="Звичайний 3" xfId="41"/>
    <cellStyle name="Звичайний 4" xfId="42"/>
    <cellStyle name="Звичайний 5" xfId="43"/>
    <cellStyle name="Звичайний 6" xfId="44"/>
    <cellStyle name="Звичайний 7" xfId="45"/>
    <cellStyle name="Звичайний 8" xfId="46"/>
    <cellStyle name="Звичайний 9" xfId="47"/>
    <cellStyle name="Звичайний_Додаток _ 3 зм_ни 4575" xfId="48"/>
    <cellStyle name="Итог" xfId="49"/>
    <cellStyle name="Нейтральный" xfId="50"/>
    <cellStyle name="Обычный" xfId="0" builtinId="0"/>
    <cellStyle name="Обычный 2" xfId="51"/>
    <cellStyle name="Плохой" xfId="52"/>
    <cellStyle name="Пояснение" xfId="53"/>
    <cellStyle name="Примечание" xfId="54"/>
    <cellStyle name="Стиль 1" xfId="5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617"/>
  <sheetViews>
    <sheetView tabSelected="1" topLeftCell="F82" zoomScale="90" zoomScaleNormal="90" zoomScaleSheetLayoutView="70" workbookViewId="0">
      <selection activeCell="F7" sqref="F7"/>
    </sheetView>
  </sheetViews>
  <sheetFormatPr defaultColWidth="9.1640625" defaultRowHeight="16.5" x14ac:dyDescent="0.25"/>
  <cols>
    <col min="1" max="1" width="6.6640625" style="1" hidden="1" customWidth="1"/>
    <col min="2" max="2" width="15" style="4" customWidth="1"/>
    <col min="3" max="3" width="14.5" style="4" customWidth="1"/>
    <col min="4" max="4" width="14" style="4" customWidth="1"/>
    <col min="5" max="5" width="41.6640625" style="4" customWidth="1"/>
    <col min="6" max="6" width="78.1640625" style="12" customWidth="1"/>
    <col min="7" max="7" width="22.83203125" style="177" customWidth="1"/>
    <col min="8" max="8" width="22.83203125" style="177" hidden="1" customWidth="1"/>
    <col min="9" max="9" width="24" style="177" customWidth="1"/>
    <col min="10" max="10" width="20.5" style="177" customWidth="1"/>
    <col min="11" max="11" width="20.5" style="177" hidden="1" customWidth="1"/>
    <col min="12" max="12" width="21.6640625" style="177" customWidth="1"/>
    <col min="13" max="13" width="22.6640625" style="22" customWidth="1"/>
    <col min="14" max="14" width="20.5" style="22" customWidth="1"/>
    <col min="15" max="18" width="9.1640625" style="2"/>
    <col min="19" max="19" width="11.33203125" style="2" bestFit="1" customWidth="1"/>
    <col min="20" max="16384" width="9.1640625" style="2"/>
  </cols>
  <sheetData>
    <row r="1" spans="1:14" ht="30.75" x14ac:dyDescent="0.45">
      <c r="B1" s="24"/>
      <c r="C1" s="24"/>
      <c r="D1" s="24"/>
      <c r="E1" s="24"/>
      <c r="F1" s="25"/>
      <c r="J1" s="175" t="s">
        <v>558</v>
      </c>
      <c r="K1" s="175"/>
      <c r="L1" s="175"/>
      <c r="M1" s="176"/>
      <c r="N1" s="176"/>
    </row>
    <row r="2" spans="1:14" ht="30.75" x14ac:dyDescent="0.45">
      <c r="B2" s="24"/>
      <c r="C2" s="24"/>
      <c r="D2" s="24"/>
      <c r="E2" s="24"/>
      <c r="F2" s="25"/>
      <c r="J2" s="221" t="s">
        <v>559</v>
      </c>
      <c r="K2" s="221"/>
      <c r="L2" s="221"/>
      <c r="M2" s="221"/>
      <c r="N2" s="221"/>
    </row>
    <row r="3" spans="1:14" ht="30.75" x14ac:dyDescent="0.45">
      <c r="B3" s="24"/>
      <c r="C3" s="24"/>
      <c r="D3" s="24"/>
      <c r="E3" s="24"/>
      <c r="F3" s="25"/>
      <c r="J3" s="175" t="s">
        <v>766</v>
      </c>
      <c r="K3" s="175"/>
      <c r="L3" s="175"/>
      <c r="M3" s="176"/>
      <c r="N3" s="176"/>
    </row>
    <row r="4" spans="1:14" ht="16.5" customHeight="1" x14ac:dyDescent="0.45">
      <c r="B4" s="24"/>
      <c r="C4" s="24"/>
      <c r="D4" s="24"/>
      <c r="E4" s="24"/>
      <c r="F4" s="25"/>
      <c r="G4" s="178"/>
      <c r="H4" s="178"/>
      <c r="I4" s="223"/>
      <c r="J4" s="223"/>
      <c r="K4" s="179"/>
      <c r="L4" s="179"/>
    </row>
    <row r="5" spans="1:14" ht="29.25" customHeight="1" x14ac:dyDescent="0.4">
      <c r="B5" s="228" t="s">
        <v>557</v>
      </c>
      <c r="C5" s="228"/>
      <c r="D5" s="228"/>
      <c r="E5" s="228"/>
      <c r="F5" s="228"/>
      <c r="G5" s="228"/>
      <c r="H5" s="228"/>
      <c r="I5" s="228"/>
      <c r="J5" s="228"/>
      <c r="K5" s="228"/>
      <c r="L5" s="228"/>
      <c r="M5" s="228"/>
      <c r="N5" s="228"/>
    </row>
    <row r="6" spans="1:14" s="5" customFormat="1" ht="25.5" customHeight="1" x14ac:dyDescent="0.2">
      <c r="A6" s="4"/>
      <c r="B6" s="229" t="s">
        <v>602</v>
      </c>
      <c r="C6" s="229"/>
      <c r="D6" s="229"/>
      <c r="E6" s="229"/>
      <c r="F6" s="229"/>
      <c r="G6" s="229"/>
      <c r="H6" s="229"/>
      <c r="I6" s="229"/>
      <c r="J6" s="229"/>
      <c r="K6" s="229"/>
      <c r="L6" s="229"/>
      <c r="M6" s="229"/>
      <c r="N6" s="229"/>
    </row>
    <row r="7" spans="1:14" s="5" customFormat="1" ht="33" customHeight="1" x14ac:dyDescent="0.3">
      <c r="A7" s="4"/>
      <c r="B7" s="224">
        <v>14557000000</v>
      </c>
      <c r="C7" s="224"/>
      <c r="D7" s="8"/>
      <c r="E7" s="8"/>
      <c r="F7" s="10"/>
      <c r="G7" s="180"/>
      <c r="H7" s="180"/>
      <c r="I7" s="180"/>
      <c r="J7" s="180"/>
      <c r="K7" s="180"/>
      <c r="L7" s="180"/>
      <c r="M7" s="23"/>
      <c r="N7" s="23"/>
    </row>
    <row r="8" spans="1:14" ht="20.25" x14ac:dyDescent="0.3">
      <c r="B8" s="225" t="s">
        <v>193</v>
      </c>
      <c r="C8" s="225"/>
      <c r="D8" s="9"/>
      <c r="E8" s="9"/>
      <c r="F8" s="11"/>
      <c r="G8" s="181"/>
      <c r="H8" s="181"/>
      <c r="I8" s="181"/>
      <c r="J8" s="182"/>
      <c r="K8" s="182"/>
      <c r="L8" s="183"/>
    </row>
    <row r="9" spans="1:14" ht="28.9" customHeight="1" x14ac:dyDescent="0.25">
      <c r="A9" s="3"/>
      <c r="B9" s="226" t="s">
        <v>172</v>
      </c>
      <c r="C9" s="226" t="s">
        <v>173</v>
      </c>
      <c r="D9" s="226" t="s">
        <v>135</v>
      </c>
      <c r="E9" s="226" t="s">
        <v>174</v>
      </c>
      <c r="F9" s="226" t="s">
        <v>303</v>
      </c>
      <c r="G9" s="230" t="s">
        <v>0</v>
      </c>
      <c r="H9" s="231"/>
      <c r="I9" s="232"/>
      <c r="J9" s="233" t="s">
        <v>1</v>
      </c>
      <c r="K9" s="233"/>
      <c r="L9" s="233"/>
      <c r="M9" s="234" t="s">
        <v>523</v>
      </c>
      <c r="N9" s="234"/>
    </row>
    <row r="10" spans="1:14" s="5" customFormat="1" ht="160.5" customHeight="1" x14ac:dyDescent="0.2">
      <c r="A10" s="4"/>
      <c r="B10" s="227"/>
      <c r="C10" s="227"/>
      <c r="D10" s="227"/>
      <c r="E10" s="227"/>
      <c r="F10" s="227"/>
      <c r="G10" s="184" t="s">
        <v>458</v>
      </c>
      <c r="H10" s="184" t="s">
        <v>560</v>
      </c>
      <c r="I10" s="184" t="s">
        <v>525</v>
      </c>
      <c r="J10" s="184" t="s">
        <v>458</v>
      </c>
      <c r="K10" s="184" t="s">
        <v>560</v>
      </c>
      <c r="L10" s="184" t="s">
        <v>525</v>
      </c>
      <c r="M10" s="184" t="s">
        <v>524</v>
      </c>
      <c r="N10" s="184" t="s">
        <v>525</v>
      </c>
    </row>
    <row r="11" spans="1:14" x14ac:dyDescent="0.25">
      <c r="B11" s="28">
        <v>1</v>
      </c>
      <c r="C11" s="28">
        <v>2</v>
      </c>
      <c r="D11" s="28">
        <v>3</v>
      </c>
      <c r="E11" s="28">
        <v>4</v>
      </c>
      <c r="F11" s="26">
        <v>5</v>
      </c>
      <c r="G11" s="185">
        <v>6</v>
      </c>
      <c r="H11" s="185">
        <v>7</v>
      </c>
      <c r="I11" s="185">
        <v>7</v>
      </c>
      <c r="J11" s="185">
        <v>8</v>
      </c>
      <c r="K11" s="185">
        <v>10</v>
      </c>
      <c r="L11" s="185">
        <v>9</v>
      </c>
      <c r="M11" s="29">
        <v>10</v>
      </c>
      <c r="N11" s="29">
        <v>11</v>
      </c>
    </row>
    <row r="12" spans="1:14" ht="58.15" customHeight="1" x14ac:dyDescent="0.25">
      <c r="B12" s="30" t="s">
        <v>32</v>
      </c>
      <c r="C12" s="28"/>
      <c r="D12" s="28"/>
      <c r="E12" s="31" t="s">
        <v>194</v>
      </c>
      <c r="F12" s="32"/>
      <c r="G12" s="184"/>
      <c r="H12" s="184"/>
      <c r="I12" s="184"/>
      <c r="J12" s="184"/>
      <c r="K12" s="184"/>
      <c r="L12" s="184"/>
      <c r="M12" s="33"/>
      <c r="N12" s="33"/>
    </row>
    <row r="13" spans="1:14" ht="54.6" hidden="1" customHeight="1" x14ac:dyDescent="0.25">
      <c r="B13" s="30" t="s">
        <v>33</v>
      </c>
      <c r="C13" s="30"/>
      <c r="D13" s="30"/>
      <c r="E13" s="34" t="s">
        <v>194</v>
      </c>
      <c r="F13" s="35"/>
      <c r="G13" s="184"/>
      <c r="H13" s="184"/>
      <c r="I13" s="184"/>
      <c r="J13" s="184"/>
      <c r="K13" s="184"/>
      <c r="L13" s="184"/>
      <c r="M13" s="33"/>
      <c r="N13" s="33"/>
    </row>
    <row r="14" spans="1:14" ht="118.5" hidden="1" customHeight="1" x14ac:dyDescent="0.25">
      <c r="B14" s="36" t="s">
        <v>299</v>
      </c>
      <c r="C14" s="36" t="s">
        <v>297</v>
      </c>
      <c r="D14" s="37" t="s">
        <v>237</v>
      </c>
      <c r="E14" s="38" t="s">
        <v>298</v>
      </c>
      <c r="F14" s="39" t="s">
        <v>216</v>
      </c>
      <c r="G14" s="186" t="e">
        <f>#REF!+J14</f>
        <v>#REF!</v>
      </c>
      <c r="H14" s="186"/>
      <c r="I14" s="186"/>
      <c r="J14" s="186"/>
      <c r="K14" s="186"/>
      <c r="L14" s="187"/>
      <c r="M14" s="40"/>
      <c r="N14" s="40"/>
    </row>
    <row r="15" spans="1:14" s="7" customFormat="1" ht="81.75" customHeight="1" x14ac:dyDescent="0.2">
      <c r="A15" s="6"/>
      <c r="B15" s="30" t="s">
        <v>34</v>
      </c>
      <c r="C15" s="30" t="s">
        <v>35</v>
      </c>
      <c r="D15" s="30" t="s">
        <v>36</v>
      </c>
      <c r="E15" s="41" t="s">
        <v>37</v>
      </c>
      <c r="F15" s="42" t="s">
        <v>515</v>
      </c>
      <c r="G15" s="43">
        <v>21000</v>
      </c>
      <c r="H15" s="43">
        <v>0</v>
      </c>
      <c r="I15" s="43">
        <v>12969.82</v>
      </c>
      <c r="J15" s="43">
        <f>J16</f>
        <v>0</v>
      </c>
      <c r="K15" s="43">
        <v>0</v>
      </c>
      <c r="L15" s="43">
        <v>0</v>
      </c>
      <c r="M15" s="43">
        <f t="shared" ref="M15:M51" si="0">G15+J15</f>
        <v>21000</v>
      </c>
      <c r="N15" s="43">
        <f>I15+L15</f>
        <v>12969.82</v>
      </c>
    </row>
    <row r="16" spans="1:14" ht="15.6" hidden="1" customHeight="1" x14ac:dyDescent="0.2">
      <c r="B16" s="30"/>
      <c r="C16" s="30"/>
      <c r="D16" s="30"/>
      <c r="E16" s="41"/>
      <c r="F16" s="35"/>
      <c r="G16" s="43" t="e">
        <f>#REF!+J16</f>
        <v>#REF!</v>
      </c>
      <c r="H16" s="43"/>
      <c r="I16" s="44"/>
      <c r="J16" s="44"/>
      <c r="K16" s="44"/>
      <c r="L16" s="44"/>
      <c r="M16" s="44" t="e">
        <f>G16+J16</f>
        <v>#REF!</v>
      </c>
      <c r="N16" s="44">
        <f t="shared" ref="N16:N103" si="1">I16+L16</f>
        <v>0</v>
      </c>
    </row>
    <row r="17" spans="1:14" s="7" customFormat="1" ht="40.5" customHeight="1" x14ac:dyDescent="0.2">
      <c r="A17" s="6"/>
      <c r="B17" s="30"/>
      <c r="C17" s="45"/>
      <c r="D17" s="45"/>
      <c r="E17" s="45"/>
      <c r="F17" s="42" t="s">
        <v>347</v>
      </c>
      <c r="G17" s="43">
        <f>G18+G19</f>
        <v>236400</v>
      </c>
      <c r="H17" s="43">
        <f>H18+H19</f>
        <v>0</v>
      </c>
      <c r="I17" s="43">
        <f>I18+I19</f>
        <v>190896</v>
      </c>
      <c r="J17" s="43">
        <f>J18+J19</f>
        <v>0</v>
      </c>
      <c r="K17" s="43">
        <v>0</v>
      </c>
      <c r="L17" s="43">
        <f>L18+L19</f>
        <v>0</v>
      </c>
      <c r="M17" s="43">
        <f t="shared" si="0"/>
        <v>236400</v>
      </c>
      <c r="N17" s="43">
        <f t="shared" si="1"/>
        <v>190896</v>
      </c>
    </row>
    <row r="18" spans="1:14" ht="40.15" customHeight="1" x14ac:dyDescent="0.2">
      <c r="B18" s="30" t="s">
        <v>34</v>
      </c>
      <c r="C18" s="30" t="s">
        <v>35</v>
      </c>
      <c r="D18" s="30" t="s">
        <v>36</v>
      </c>
      <c r="E18" s="41" t="s">
        <v>37</v>
      </c>
      <c r="F18" s="35" t="s">
        <v>516</v>
      </c>
      <c r="G18" s="44">
        <v>183370</v>
      </c>
      <c r="H18" s="44">
        <v>0</v>
      </c>
      <c r="I18" s="188">
        <v>146673</v>
      </c>
      <c r="J18" s="44">
        <v>0</v>
      </c>
      <c r="K18" s="44">
        <v>0</v>
      </c>
      <c r="L18" s="44">
        <v>0</v>
      </c>
      <c r="M18" s="44">
        <f t="shared" si="0"/>
        <v>183370</v>
      </c>
      <c r="N18" s="44">
        <f t="shared" si="1"/>
        <v>146673</v>
      </c>
    </row>
    <row r="19" spans="1:14" ht="46.15" customHeight="1" x14ac:dyDescent="0.2">
      <c r="B19" s="30" t="s">
        <v>38</v>
      </c>
      <c r="C19" s="30" t="s">
        <v>39</v>
      </c>
      <c r="D19" s="30" t="s">
        <v>5</v>
      </c>
      <c r="E19" s="41" t="s">
        <v>40</v>
      </c>
      <c r="F19" s="35" t="s">
        <v>517</v>
      </c>
      <c r="G19" s="44">
        <v>53030</v>
      </c>
      <c r="H19" s="44">
        <v>0</v>
      </c>
      <c r="I19" s="44">
        <v>44223</v>
      </c>
      <c r="J19" s="44">
        <v>0</v>
      </c>
      <c r="K19" s="44">
        <v>0</v>
      </c>
      <c r="L19" s="44">
        <v>0</v>
      </c>
      <c r="M19" s="44">
        <f t="shared" si="0"/>
        <v>53030</v>
      </c>
      <c r="N19" s="44">
        <f t="shared" si="1"/>
        <v>44223</v>
      </c>
    </row>
    <row r="20" spans="1:14" s="7" customFormat="1" ht="66" customHeight="1" x14ac:dyDescent="0.2">
      <c r="A20" s="6"/>
      <c r="B20" s="46"/>
      <c r="C20" s="30"/>
      <c r="D20" s="30"/>
      <c r="E20" s="47"/>
      <c r="F20" s="42" t="s">
        <v>537</v>
      </c>
      <c r="G20" s="43">
        <f t="shared" ref="G20:L20" si="2">G22+G23+G24+G25+G30+G31</f>
        <v>20293600</v>
      </c>
      <c r="H20" s="43">
        <f t="shared" si="2"/>
        <v>0</v>
      </c>
      <c r="I20" s="43">
        <f t="shared" si="2"/>
        <v>20130417.119999997</v>
      </c>
      <c r="J20" s="43">
        <f t="shared" si="2"/>
        <v>4640800</v>
      </c>
      <c r="K20" s="43">
        <f t="shared" si="2"/>
        <v>0</v>
      </c>
      <c r="L20" s="43">
        <f t="shared" si="2"/>
        <v>4044575</v>
      </c>
      <c r="M20" s="43">
        <f>G20+J20</f>
        <v>24934400</v>
      </c>
      <c r="N20" s="43">
        <f>I20+L20</f>
        <v>24174992.119999997</v>
      </c>
    </row>
    <row r="21" spans="1:14" ht="45.6" hidden="1" customHeight="1" x14ac:dyDescent="0.25">
      <c r="B21" s="46"/>
      <c r="C21" s="30"/>
      <c r="D21" s="30"/>
      <c r="E21" s="47"/>
      <c r="F21" s="21"/>
      <c r="G21" s="44" t="e">
        <f>#REF!+J21</f>
        <v>#REF!</v>
      </c>
      <c r="H21" s="44"/>
      <c r="I21" s="43"/>
      <c r="J21" s="43"/>
      <c r="K21" s="43"/>
      <c r="L21" s="43"/>
      <c r="M21" s="44" t="e">
        <f t="shared" si="0"/>
        <v>#REF!</v>
      </c>
      <c r="N21" s="44">
        <f t="shared" si="1"/>
        <v>0</v>
      </c>
    </row>
    <row r="22" spans="1:14" ht="45.6" customHeight="1" x14ac:dyDescent="0.2">
      <c r="B22" s="46" t="s">
        <v>41</v>
      </c>
      <c r="C22" s="30" t="s">
        <v>42</v>
      </c>
      <c r="D22" s="30" t="s">
        <v>43</v>
      </c>
      <c r="E22" s="47" t="s">
        <v>44</v>
      </c>
      <c r="F22" s="220" t="s">
        <v>603</v>
      </c>
      <c r="G22" s="44">
        <v>208800</v>
      </c>
      <c r="H22" s="44">
        <v>0</v>
      </c>
      <c r="I22" s="44">
        <v>192401.67</v>
      </c>
      <c r="J22" s="43">
        <v>0</v>
      </c>
      <c r="K22" s="43">
        <v>0</v>
      </c>
      <c r="L22" s="44">
        <v>0</v>
      </c>
      <c r="M22" s="44">
        <f t="shared" si="0"/>
        <v>208800</v>
      </c>
      <c r="N22" s="44">
        <f t="shared" si="1"/>
        <v>192401.67</v>
      </c>
    </row>
    <row r="23" spans="1:14" ht="75" customHeight="1" x14ac:dyDescent="0.25">
      <c r="B23" s="46" t="s">
        <v>491</v>
      </c>
      <c r="C23" s="30" t="s">
        <v>488</v>
      </c>
      <c r="D23" s="30" t="s">
        <v>43</v>
      </c>
      <c r="E23" s="47" t="s">
        <v>487</v>
      </c>
      <c r="F23" s="21" t="s">
        <v>643</v>
      </c>
      <c r="G23" s="44">
        <v>9584800</v>
      </c>
      <c r="H23" s="44">
        <v>0</v>
      </c>
      <c r="I23" s="44">
        <v>9438956</v>
      </c>
      <c r="J23" s="44">
        <v>0</v>
      </c>
      <c r="K23" s="44">
        <v>0</v>
      </c>
      <c r="L23" s="44">
        <v>0</v>
      </c>
      <c r="M23" s="44">
        <f t="shared" si="0"/>
        <v>9584800</v>
      </c>
      <c r="N23" s="44">
        <f t="shared" si="1"/>
        <v>9438956</v>
      </c>
    </row>
    <row r="24" spans="1:14" ht="41.25" customHeight="1" x14ac:dyDescent="0.2">
      <c r="B24" s="46" t="s">
        <v>491</v>
      </c>
      <c r="C24" s="30" t="s">
        <v>488</v>
      </c>
      <c r="D24" s="30" t="s">
        <v>43</v>
      </c>
      <c r="E24" s="47" t="s">
        <v>487</v>
      </c>
      <c r="F24" s="220" t="s">
        <v>553</v>
      </c>
      <c r="G24" s="44">
        <v>0</v>
      </c>
      <c r="H24" s="44">
        <v>0</v>
      </c>
      <c r="I24" s="43">
        <v>0</v>
      </c>
      <c r="J24" s="44">
        <v>1175800</v>
      </c>
      <c r="K24" s="44">
        <v>0</v>
      </c>
      <c r="L24" s="44">
        <v>579575</v>
      </c>
      <c r="M24" s="44">
        <f t="shared" si="0"/>
        <v>1175800</v>
      </c>
      <c r="N24" s="44">
        <f t="shared" si="1"/>
        <v>579575</v>
      </c>
    </row>
    <row r="25" spans="1:14" ht="45.6" customHeight="1" x14ac:dyDescent="0.2">
      <c r="B25" s="46" t="s">
        <v>491</v>
      </c>
      <c r="C25" s="30" t="s">
        <v>488</v>
      </c>
      <c r="D25" s="30" t="s">
        <v>43</v>
      </c>
      <c r="E25" s="47" t="s">
        <v>487</v>
      </c>
      <c r="F25" s="220" t="s">
        <v>642</v>
      </c>
      <c r="G25" s="44">
        <v>0</v>
      </c>
      <c r="H25" s="44">
        <v>0</v>
      </c>
      <c r="I25" s="43">
        <v>0</v>
      </c>
      <c r="J25" s="44">
        <v>3465000</v>
      </c>
      <c r="K25" s="44">
        <v>0</v>
      </c>
      <c r="L25" s="44">
        <v>3465000</v>
      </c>
      <c r="M25" s="44">
        <f t="shared" si="0"/>
        <v>3465000</v>
      </c>
      <c r="N25" s="44">
        <f t="shared" si="1"/>
        <v>3465000</v>
      </c>
    </row>
    <row r="26" spans="1:14" ht="70.150000000000006" hidden="1" customHeight="1" x14ac:dyDescent="0.2">
      <c r="B26" s="46" t="s">
        <v>41</v>
      </c>
      <c r="C26" s="30" t="s">
        <v>42</v>
      </c>
      <c r="D26" s="30" t="s">
        <v>43</v>
      </c>
      <c r="E26" s="47" t="s">
        <v>44</v>
      </c>
      <c r="F26" s="48" t="s">
        <v>345</v>
      </c>
      <c r="G26" s="43">
        <f>6000-6000</f>
        <v>0</v>
      </c>
      <c r="H26" s="43">
        <v>0</v>
      </c>
      <c r="I26" s="43">
        <v>0</v>
      </c>
      <c r="J26" s="43"/>
      <c r="K26" s="43"/>
      <c r="L26" s="43"/>
      <c r="M26" s="44">
        <f t="shared" si="0"/>
        <v>0</v>
      </c>
      <c r="N26" s="44">
        <f t="shared" si="1"/>
        <v>0</v>
      </c>
    </row>
    <row r="27" spans="1:14" ht="70.150000000000006" hidden="1" customHeight="1" x14ac:dyDescent="0.2">
      <c r="B27" s="46"/>
      <c r="C27" s="30"/>
      <c r="D27" s="30"/>
      <c r="E27" s="47"/>
      <c r="F27" s="48"/>
      <c r="G27" s="43"/>
      <c r="H27" s="43"/>
      <c r="I27" s="43"/>
      <c r="J27" s="43"/>
      <c r="K27" s="43"/>
      <c r="L27" s="43"/>
      <c r="M27" s="44">
        <f t="shared" si="0"/>
        <v>0</v>
      </c>
      <c r="N27" s="44">
        <f t="shared" si="1"/>
        <v>0</v>
      </c>
    </row>
    <row r="28" spans="1:14" ht="50.45" hidden="1" customHeight="1" x14ac:dyDescent="0.2">
      <c r="B28" s="46"/>
      <c r="C28" s="30"/>
      <c r="D28" s="30"/>
      <c r="E28" s="47"/>
      <c r="F28" s="48"/>
      <c r="G28" s="43"/>
      <c r="H28" s="43"/>
      <c r="I28" s="43"/>
      <c r="J28" s="43"/>
      <c r="K28" s="43"/>
      <c r="L28" s="43"/>
      <c r="M28" s="44">
        <f t="shared" si="0"/>
        <v>0</v>
      </c>
      <c r="N28" s="44">
        <f t="shared" si="1"/>
        <v>0</v>
      </c>
    </row>
    <row r="29" spans="1:14" ht="69" hidden="1" customHeight="1" x14ac:dyDescent="0.2">
      <c r="B29" s="46" t="s">
        <v>38</v>
      </c>
      <c r="C29" s="46" t="s">
        <v>39</v>
      </c>
      <c r="D29" s="49" t="s">
        <v>5</v>
      </c>
      <c r="E29" s="50" t="s">
        <v>40</v>
      </c>
      <c r="F29" s="51" t="s">
        <v>188</v>
      </c>
      <c r="G29" s="43" t="e">
        <f>#REF!+J29</f>
        <v>#REF!</v>
      </c>
      <c r="H29" s="43"/>
      <c r="I29" s="43"/>
      <c r="J29" s="43">
        <v>0</v>
      </c>
      <c r="K29" s="43"/>
      <c r="L29" s="43"/>
      <c r="M29" s="44" t="e">
        <f t="shared" si="0"/>
        <v>#REF!</v>
      </c>
      <c r="N29" s="44">
        <f t="shared" si="1"/>
        <v>0</v>
      </c>
    </row>
    <row r="30" spans="1:14" ht="57.75" customHeight="1" x14ac:dyDescent="0.2">
      <c r="B30" s="46" t="s">
        <v>536</v>
      </c>
      <c r="C30" s="46" t="s">
        <v>88</v>
      </c>
      <c r="D30" s="46" t="s">
        <v>35</v>
      </c>
      <c r="E30" s="50" t="s">
        <v>89</v>
      </c>
      <c r="F30" s="52" t="s">
        <v>554</v>
      </c>
      <c r="G30" s="44">
        <v>10000000</v>
      </c>
      <c r="H30" s="44">
        <v>0</v>
      </c>
      <c r="I30" s="44">
        <v>9999063.1600000001</v>
      </c>
      <c r="J30" s="44">
        <v>0</v>
      </c>
      <c r="K30" s="44">
        <v>0</v>
      </c>
      <c r="L30" s="44">
        <v>0</v>
      </c>
      <c r="M30" s="44">
        <f>G30+J30</f>
        <v>10000000</v>
      </c>
      <c r="N30" s="44">
        <f t="shared" si="1"/>
        <v>9999063.1600000001</v>
      </c>
    </row>
    <row r="31" spans="1:14" ht="114" customHeight="1" x14ac:dyDescent="0.2">
      <c r="B31" s="46" t="s">
        <v>561</v>
      </c>
      <c r="C31" s="46" t="s">
        <v>220</v>
      </c>
      <c r="D31" s="46" t="s">
        <v>35</v>
      </c>
      <c r="E31" s="78" t="s">
        <v>644</v>
      </c>
      <c r="F31" s="52" t="s">
        <v>645</v>
      </c>
      <c r="G31" s="44">
        <v>500000</v>
      </c>
      <c r="H31" s="44">
        <v>0</v>
      </c>
      <c r="I31" s="44">
        <v>499996.29</v>
      </c>
      <c r="J31" s="44">
        <v>0</v>
      </c>
      <c r="K31" s="44">
        <v>0</v>
      </c>
      <c r="L31" s="44">
        <v>0</v>
      </c>
      <c r="M31" s="44">
        <f>G31+J31</f>
        <v>500000</v>
      </c>
      <c r="N31" s="44">
        <f t="shared" si="1"/>
        <v>499996.29</v>
      </c>
    </row>
    <row r="32" spans="1:14" ht="80.45" customHeight="1" x14ac:dyDescent="0.2">
      <c r="B32" s="46" t="s">
        <v>604</v>
      </c>
      <c r="C32" s="46" t="s">
        <v>132</v>
      </c>
      <c r="D32" s="174" t="s">
        <v>133</v>
      </c>
      <c r="E32" s="78" t="s">
        <v>134</v>
      </c>
      <c r="F32" s="52" t="s">
        <v>646</v>
      </c>
      <c r="G32" s="43">
        <v>10000</v>
      </c>
      <c r="H32" s="44"/>
      <c r="I32" s="43">
        <v>9990</v>
      </c>
      <c r="J32" s="44">
        <v>0</v>
      </c>
      <c r="K32" s="44"/>
      <c r="L32" s="44">
        <v>0</v>
      </c>
      <c r="M32" s="44">
        <f>G32+J32</f>
        <v>10000</v>
      </c>
      <c r="N32" s="44">
        <f t="shared" si="1"/>
        <v>9990</v>
      </c>
    </row>
    <row r="33" spans="1:14" ht="57.75" customHeight="1" x14ac:dyDescent="0.2">
      <c r="B33" s="46" t="s">
        <v>189</v>
      </c>
      <c r="C33" s="46" t="s">
        <v>190</v>
      </c>
      <c r="D33" s="46" t="s">
        <v>191</v>
      </c>
      <c r="E33" s="34" t="s">
        <v>192</v>
      </c>
      <c r="F33" s="20" t="s">
        <v>321</v>
      </c>
      <c r="G33" s="43">
        <v>1335</v>
      </c>
      <c r="H33" s="43">
        <v>0</v>
      </c>
      <c r="I33" s="43">
        <v>1330</v>
      </c>
      <c r="J33" s="44">
        <v>0</v>
      </c>
      <c r="K33" s="44">
        <v>0</v>
      </c>
      <c r="L33" s="44">
        <v>0</v>
      </c>
      <c r="M33" s="43">
        <f t="shared" si="0"/>
        <v>1335</v>
      </c>
      <c r="N33" s="43">
        <f t="shared" si="1"/>
        <v>1330</v>
      </c>
    </row>
    <row r="34" spans="1:14" ht="66.75" customHeight="1" x14ac:dyDescent="0.2">
      <c r="B34" s="28"/>
      <c r="C34" s="30"/>
      <c r="D34" s="30"/>
      <c r="E34" s="34"/>
      <c r="F34" s="51" t="s">
        <v>454</v>
      </c>
      <c r="G34" s="142">
        <f t="shared" ref="G34:L34" si="3">G36+G38+G39</f>
        <v>421500</v>
      </c>
      <c r="H34" s="142">
        <f t="shared" si="3"/>
        <v>0</v>
      </c>
      <c r="I34" s="142">
        <f t="shared" si="3"/>
        <v>7500</v>
      </c>
      <c r="J34" s="142">
        <f t="shared" si="3"/>
        <v>120000</v>
      </c>
      <c r="K34" s="142">
        <f t="shared" si="3"/>
        <v>0</v>
      </c>
      <c r="L34" s="142">
        <f t="shared" si="3"/>
        <v>0</v>
      </c>
      <c r="M34" s="43">
        <f t="shared" si="0"/>
        <v>541500</v>
      </c>
      <c r="N34" s="43">
        <f t="shared" si="1"/>
        <v>7500</v>
      </c>
    </row>
    <row r="35" spans="1:14" ht="38.25" hidden="1" customHeight="1" x14ac:dyDescent="0.2">
      <c r="B35" s="28" t="s">
        <v>164</v>
      </c>
      <c r="C35" s="55"/>
      <c r="D35" s="55"/>
      <c r="E35" s="34"/>
      <c r="F35" s="32"/>
      <c r="G35" s="189" t="e">
        <f>#REF!+J35</f>
        <v>#REF!</v>
      </c>
      <c r="H35" s="189"/>
      <c r="I35" s="189"/>
      <c r="J35" s="142">
        <f>(J37+J39+J40)*0</f>
        <v>0</v>
      </c>
      <c r="K35" s="189"/>
      <c r="L35" s="189"/>
      <c r="M35" s="44" t="e">
        <f>G35+J35</f>
        <v>#REF!</v>
      </c>
      <c r="N35" s="44">
        <f t="shared" si="1"/>
        <v>0</v>
      </c>
    </row>
    <row r="36" spans="1:14" ht="49.5" customHeight="1" x14ac:dyDescent="0.2">
      <c r="B36" s="30" t="s">
        <v>357</v>
      </c>
      <c r="C36" s="30" t="s">
        <v>165</v>
      </c>
      <c r="D36" s="30" t="s">
        <v>166</v>
      </c>
      <c r="E36" s="34" t="s">
        <v>167</v>
      </c>
      <c r="F36" s="32" t="s">
        <v>605</v>
      </c>
      <c r="G36" s="189">
        <v>421500</v>
      </c>
      <c r="H36" s="189">
        <v>0</v>
      </c>
      <c r="I36" s="189">
        <v>7500</v>
      </c>
      <c r="J36" s="189">
        <v>0</v>
      </c>
      <c r="K36" s="189">
        <v>0</v>
      </c>
      <c r="L36" s="189">
        <v>0</v>
      </c>
      <c r="M36" s="44">
        <f t="shared" si="0"/>
        <v>421500</v>
      </c>
      <c r="N36" s="44">
        <f t="shared" si="1"/>
        <v>7500</v>
      </c>
    </row>
    <row r="37" spans="1:14" ht="48.6" hidden="1" customHeight="1" x14ac:dyDescent="0.2">
      <c r="B37" s="30" t="s">
        <v>383</v>
      </c>
      <c r="C37" s="30" t="s">
        <v>4</v>
      </c>
      <c r="D37" s="30" t="s">
        <v>5</v>
      </c>
      <c r="E37" s="34" t="s">
        <v>6</v>
      </c>
      <c r="F37" s="32"/>
      <c r="G37" s="189" t="e">
        <f>#REF!+J37</f>
        <v>#REF!</v>
      </c>
      <c r="H37" s="189"/>
      <c r="I37" s="189"/>
      <c r="J37" s="189">
        <v>0</v>
      </c>
      <c r="K37" s="189"/>
      <c r="L37" s="189"/>
      <c r="M37" s="44" t="e">
        <f t="shared" si="0"/>
        <v>#REF!</v>
      </c>
      <c r="N37" s="44">
        <f t="shared" si="1"/>
        <v>0</v>
      </c>
    </row>
    <row r="38" spans="1:14" ht="93" hidden="1" customHeight="1" x14ac:dyDescent="0.2">
      <c r="B38" s="30" t="s">
        <v>358</v>
      </c>
      <c r="C38" s="30" t="s">
        <v>333</v>
      </c>
      <c r="D38" s="30" t="s">
        <v>5</v>
      </c>
      <c r="E38" s="34" t="s">
        <v>334</v>
      </c>
      <c r="F38" s="32" t="s">
        <v>551</v>
      </c>
      <c r="G38" s="189">
        <v>0</v>
      </c>
      <c r="H38" s="189">
        <v>0</v>
      </c>
      <c r="I38" s="189">
        <v>0</v>
      </c>
      <c r="J38" s="189">
        <v>0</v>
      </c>
      <c r="K38" s="189">
        <v>0</v>
      </c>
      <c r="L38" s="189">
        <v>0</v>
      </c>
      <c r="M38" s="44">
        <f t="shared" si="0"/>
        <v>0</v>
      </c>
      <c r="N38" s="44">
        <f t="shared" si="1"/>
        <v>0</v>
      </c>
    </row>
    <row r="39" spans="1:14" ht="102" customHeight="1" x14ac:dyDescent="0.2">
      <c r="B39" s="30" t="s">
        <v>451</v>
      </c>
      <c r="C39" s="30" t="s">
        <v>452</v>
      </c>
      <c r="D39" s="30" t="s">
        <v>5</v>
      </c>
      <c r="E39" s="34" t="s">
        <v>453</v>
      </c>
      <c r="F39" s="32" t="s">
        <v>480</v>
      </c>
      <c r="G39" s="189">
        <v>0</v>
      </c>
      <c r="H39" s="189">
        <v>0</v>
      </c>
      <c r="I39" s="189">
        <v>0</v>
      </c>
      <c r="J39" s="189">
        <v>120000</v>
      </c>
      <c r="K39" s="189">
        <v>0</v>
      </c>
      <c r="L39" s="189">
        <v>0</v>
      </c>
      <c r="M39" s="44">
        <f t="shared" si="0"/>
        <v>120000</v>
      </c>
      <c r="N39" s="44">
        <f t="shared" si="1"/>
        <v>0</v>
      </c>
    </row>
    <row r="40" spans="1:14" ht="70.5" customHeight="1" x14ac:dyDescent="0.2">
      <c r="B40" s="30"/>
      <c r="C40" s="30"/>
      <c r="D40" s="30"/>
      <c r="E40" s="34"/>
      <c r="F40" s="56" t="s">
        <v>382</v>
      </c>
      <c r="G40" s="142">
        <f t="shared" ref="G40:L40" si="4">G41</f>
        <v>0</v>
      </c>
      <c r="H40" s="142">
        <f t="shared" si="4"/>
        <v>0</v>
      </c>
      <c r="I40" s="142">
        <f t="shared" si="4"/>
        <v>0</v>
      </c>
      <c r="J40" s="142">
        <f t="shared" si="4"/>
        <v>45000</v>
      </c>
      <c r="K40" s="142">
        <f t="shared" si="4"/>
        <v>0</v>
      </c>
      <c r="L40" s="142">
        <f t="shared" si="4"/>
        <v>5000</v>
      </c>
      <c r="M40" s="43">
        <f>G40+J40</f>
        <v>45000</v>
      </c>
      <c r="N40" s="43">
        <f>I40+L40</f>
        <v>5000</v>
      </c>
    </row>
    <row r="41" spans="1:14" ht="52.5" customHeight="1" x14ac:dyDescent="0.2">
      <c r="B41" s="30" t="s">
        <v>367</v>
      </c>
      <c r="C41" s="30" t="s">
        <v>369</v>
      </c>
      <c r="D41" s="30" t="s">
        <v>18</v>
      </c>
      <c r="E41" s="34" t="s">
        <v>368</v>
      </c>
      <c r="F41" s="57" t="s">
        <v>562</v>
      </c>
      <c r="G41" s="142">
        <v>0</v>
      </c>
      <c r="H41" s="142">
        <v>0</v>
      </c>
      <c r="I41" s="142">
        <v>0</v>
      </c>
      <c r="J41" s="189">
        <f>726600-681600</f>
        <v>45000</v>
      </c>
      <c r="K41" s="189">
        <v>0</v>
      </c>
      <c r="L41" s="189">
        <v>5000</v>
      </c>
      <c r="M41" s="44">
        <f t="shared" si="0"/>
        <v>45000</v>
      </c>
      <c r="N41" s="44">
        <f t="shared" si="1"/>
        <v>5000</v>
      </c>
    </row>
    <row r="42" spans="1:14" ht="62.25" hidden="1" customHeight="1" x14ac:dyDescent="0.2">
      <c r="B42" s="30" t="s">
        <v>383</v>
      </c>
      <c r="C42" s="30" t="s">
        <v>4</v>
      </c>
      <c r="D42" s="30" t="s">
        <v>5</v>
      </c>
      <c r="E42" s="34" t="s">
        <v>6</v>
      </c>
      <c r="F42" s="56"/>
      <c r="G42" s="142"/>
      <c r="H42" s="142"/>
      <c r="I42" s="142"/>
      <c r="J42" s="142">
        <v>0</v>
      </c>
      <c r="K42" s="142"/>
      <c r="L42" s="142"/>
      <c r="M42" s="44">
        <f t="shared" si="0"/>
        <v>0</v>
      </c>
      <c r="N42" s="44">
        <f t="shared" si="1"/>
        <v>0</v>
      </c>
    </row>
    <row r="43" spans="1:14" ht="54.75" customHeight="1" x14ac:dyDescent="0.2">
      <c r="B43" s="58"/>
      <c r="C43" s="58"/>
      <c r="D43" s="58"/>
      <c r="E43" s="58"/>
      <c r="F43" s="59" t="s">
        <v>481</v>
      </c>
      <c r="G43" s="142">
        <f t="shared" ref="G43:L43" si="5">G44</f>
        <v>0</v>
      </c>
      <c r="H43" s="142">
        <f t="shared" si="5"/>
        <v>0</v>
      </c>
      <c r="I43" s="142">
        <f t="shared" si="5"/>
        <v>0</v>
      </c>
      <c r="J43" s="142">
        <f t="shared" si="5"/>
        <v>458064.26</v>
      </c>
      <c r="K43" s="142">
        <f t="shared" si="5"/>
        <v>0</v>
      </c>
      <c r="L43" s="142">
        <f t="shared" si="5"/>
        <v>453449.02</v>
      </c>
      <c r="M43" s="43">
        <f t="shared" si="0"/>
        <v>458064.26</v>
      </c>
      <c r="N43" s="43">
        <f t="shared" si="1"/>
        <v>453449.02</v>
      </c>
    </row>
    <row r="44" spans="1:14" ht="48" customHeight="1" x14ac:dyDescent="0.2">
      <c r="B44" s="46" t="s">
        <v>356</v>
      </c>
      <c r="C44" s="30" t="s">
        <v>26</v>
      </c>
      <c r="D44" s="30" t="s">
        <v>27</v>
      </c>
      <c r="E44" s="34" t="s">
        <v>28</v>
      </c>
      <c r="F44" s="32" t="s">
        <v>714</v>
      </c>
      <c r="G44" s="142">
        <v>0</v>
      </c>
      <c r="H44" s="142">
        <v>0</v>
      </c>
      <c r="I44" s="142">
        <v>0</v>
      </c>
      <c r="J44" s="189">
        <f>188151.55+269912.71</f>
        <v>458064.26</v>
      </c>
      <c r="K44" s="189">
        <v>0</v>
      </c>
      <c r="L44" s="189">
        <f>183909.21+269539.81</f>
        <v>453449.02</v>
      </c>
      <c r="M44" s="44">
        <f t="shared" si="0"/>
        <v>458064.26</v>
      </c>
      <c r="N44" s="44">
        <f t="shared" si="1"/>
        <v>453449.02</v>
      </c>
    </row>
    <row r="45" spans="1:14" ht="56.45" customHeight="1" x14ac:dyDescent="0.2">
      <c r="B45" s="46" t="s">
        <v>491</v>
      </c>
      <c r="C45" s="30" t="s">
        <v>488</v>
      </c>
      <c r="D45" s="30" t="s">
        <v>43</v>
      </c>
      <c r="E45" s="47" t="s">
        <v>487</v>
      </c>
      <c r="F45" s="59" t="s">
        <v>563</v>
      </c>
      <c r="G45" s="142">
        <f>G48+G47+G46+G50+G51</f>
        <v>210775</v>
      </c>
      <c r="H45" s="142">
        <f t="shared" ref="H45:N45" si="6">H48+H47+H46+H50+H51</f>
        <v>0</v>
      </c>
      <c r="I45" s="142">
        <f t="shared" si="6"/>
        <v>210774.95</v>
      </c>
      <c r="J45" s="142">
        <f t="shared" si="6"/>
        <v>98107</v>
      </c>
      <c r="K45" s="142">
        <f t="shared" si="6"/>
        <v>0</v>
      </c>
      <c r="L45" s="142">
        <f t="shared" si="6"/>
        <v>95000</v>
      </c>
      <c r="M45" s="142">
        <f t="shared" si="6"/>
        <v>308882</v>
      </c>
      <c r="N45" s="142">
        <f t="shared" si="6"/>
        <v>305774.95</v>
      </c>
    </row>
    <row r="46" spans="1:14" s="14" customFormat="1" ht="27" customHeight="1" x14ac:dyDescent="0.3">
      <c r="A46" s="13"/>
      <c r="B46" s="46"/>
      <c r="C46" s="30"/>
      <c r="D46" s="30"/>
      <c r="E46" s="47"/>
      <c r="F46" s="32" t="s">
        <v>648</v>
      </c>
      <c r="G46" s="189">
        <v>20000</v>
      </c>
      <c r="H46" s="189">
        <v>0</v>
      </c>
      <c r="I46" s="189">
        <v>20000</v>
      </c>
      <c r="J46" s="189">
        <v>0</v>
      </c>
      <c r="K46" s="189">
        <v>0</v>
      </c>
      <c r="L46" s="189">
        <v>0</v>
      </c>
      <c r="M46" s="44">
        <f t="shared" si="0"/>
        <v>20000</v>
      </c>
      <c r="N46" s="44">
        <f t="shared" si="1"/>
        <v>20000</v>
      </c>
    </row>
    <row r="47" spans="1:14" ht="27" customHeight="1" x14ac:dyDescent="0.2">
      <c r="B47" s="46"/>
      <c r="C47" s="30"/>
      <c r="D47" s="30"/>
      <c r="E47" s="47"/>
      <c r="F47" s="32" t="s">
        <v>649</v>
      </c>
      <c r="G47" s="189">
        <v>20000</v>
      </c>
      <c r="H47" s="189">
        <v>0</v>
      </c>
      <c r="I47" s="189">
        <v>20000</v>
      </c>
      <c r="J47" s="189">
        <v>0</v>
      </c>
      <c r="K47" s="189">
        <v>0</v>
      </c>
      <c r="L47" s="189">
        <v>0</v>
      </c>
      <c r="M47" s="44">
        <f t="shared" si="0"/>
        <v>20000</v>
      </c>
      <c r="N47" s="44">
        <f t="shared" si="1"/>
        <v>20000</v>
      </c>
    </row>
    <row r="48" spans="1:14" ht="27" customHeight="1" x14ac:dyDescent="0.2">
      <c r="B48" s="46"/>
      <c r="C48" s="46"/>
      <c r="D48" s="46"/>
      <c r="E48" s="34"/>
      <c r="F48" s="32" t="s">
        <v>647</v>
      </c>
      <c r="G48" s="189">
        <v>44974</v>
      </c>
      <c r="H48" s="189">
        <v>0</v>
      </c>
      <c r="I48" s="189">
        <v>44973.95</v>
      </c>
      <c r="J48" s="189">
        <v>0</v>
      </c>
      <c r="K48" s="189">
        <v>0</v>
      </c>
      <c r="L48" s="189">
        <v>0</v>
      </c>
      <c r="M48" s="44">
        <f t="shared" si="0"/>
        <v>44974</v>
      </c>
      <c r="N48" s="44">
        <f t="shared" si="1"/>
        <v>44973.95</v>
      </c>
    </row>
    <row r="49" spans="1:14" s="7" customFormat="1" ht="27" hidden="1" customHeight="1" x14ac:dyDescent="0.2">
      <c r="A49" s="6"/>
      <c r="B49" s="46" t="s">
        <v>383</v>
      </c>
      <c r="C49" s="46" t="s">
        <v>4</v>
      </c>
      <c r="D49" s="46" t="s">
        <v>5</v>
      </c>
      <c r="E49" s="50" t="s">
        <v>440</v>
      </c>
      <c r="F49" s="59" t="s">
        <v>441</v>
      </c>
      <c r="G49" s="142" t="e">
        <f>#REF!+J49</f>
        <v>#REF!</v>
      </c>
      <c r="H49" s="142"/>
      <c r="I49" s="142"/>
      <c r="J49" s="142"/>
      <c r="K49" s="142"/>
      <c r="L49" s="142"/>
      <c r="M49" s="44" t="e">
        <f t="shared" si="0"/>
        <v>#REF!</v>
      </c>
      <c r="N49" s="44">
        <f t="shared" si="1"/>
        <v>0</v>
      </c>
    </row>
    <row r="50" spans="1:14" s="7" customFormat="1" ht="27" customHeight="1" x14ac:dyDescent="0.2">
      <c r="A50" s="6"/>
      <c r="B50" s="46"/>
      <c r="C50" s="46"/>
      <c r="D50" s="46"/>
      <c r="E50" s="50"/>
      <c r="F50" s="32" t="s">
        <v>606</v>
      </c>
      <c r="G50" s="189">
        <v>125801</v>
      </c>
      <c r="H50" s="189"/>
      <c r="I50" s="189">
        <v>125801</v>
      </c>
      <c r="J50" s="189">
        <v>0</v>
      </c>
      <c r="K50" s="189"/>
      <c r="L50" s="189">
        <v>0</v>
      </c>
      <c r="M50" s="44">
        <f t="shared" si="0"/>
        <v>125801</v>
      </c>
      <c r="N50" s="44">
        <f t="shared" si="1"/>
        <v>125801</v>
      </c>
    </row>
    <row r="51" spans="1:14" s="7" customFormat="1" ht="27" customHeight="1" x14ac:dyDescent="0.2">
      <c r="A51" s="6"/>
      <c r="B51" s="46"/>
      <c r="C51" s="46"/>
      <c r="D51" s="46"/>
      <c r="E51" s="50"/>
      <c r="F51" s="32" t="s">
        <v>607</v>
      </c>
      <c r="G51" s="142">
        <v>0</v>
      </c>
      <c r="H51" s="142"/>
      <c r="I51" s="142">
        <v>0</v>
      </c>
      <c r="J51" s="189">
        <v>98107</v>
      </c>
      <c r="K51" s="189"/>
      <c r="L51" s="189">
        <v>95000</v>
      </c>
      <c r="M51" s="44">
        <f t="shared" si="0"/>
        <v>98107</v>
      </c>
      <c r="N51" s="44">
        <f t="shared" si="1"/>
        <v>95000</v>
      </c>
    </row>
    <row r="52" spans="1:14" s="7" customFormat="1" ht="38.25" customHeight="1" x14ac:dyDescent="0.2">
      <c r="A52" s="6"/>
      <c r="B52" s="30"/>
      <c r="C52" s="45"/>
      <c r="D52" s="45"/>
      <c r="E52" s="45" t="s">
        <v>7</v>
      </c>
      <c r="F52" s="42"/>
      <c r="G52" s="43">
        <f>G43+G40+G34+G33+G26+G20+G17+G15+G45+G32</f>
        <v>21194610</v>
      </c>
      <c r="H52" s="43">
        <f t="shared" ref="H52:N52" si="7">H43+H40+H34+H33+H26+H20+H17+H15+H45+H32</f>
        <v>0</v>
      </c>
      <c r="I52" s="43">
        <f t="shared" si="7"/>
        <v>20563877.889999997</v>
      </c>
      <c r="J52" s="43">
        <f t="shared" si="7"/>
        <v>5361971.26</v>
      </c>
      <c r="K52" s="43">
        <f t="shared" si="7"/>
        <v>0</v>
      </c>
      <c r="L52" s="43">
        <f t="shared" si="7"/>
        <v>4598024.0199999996</v>
      </c>
      <c r="M52" s="43">
        <f t="shared" si="7"/>
        <v>26556581.260000002</v>
      </c>
      <c r="N52" s="43">
        <f t="shared" si="7"/>
        <v>25161901.909999996</v>
      </c>
    </row>
    <row r="53" spans="1:14" s="7" customFormat="1" ht="60.75" customHeight="1" x14ac:dyDescent="0.25">
      <c r="A53" s="6"/>
      <c r="B53" s="46" t="s">
        <v>45</v>
      </c>
      <c r="C53" s="60"/>
      <c r="D53" s="60"/>
      <c r="E53" s="61" t="s">
        <v>195</v>
      </c>
      <c r="F53" s="62"/>
      <c r="G53" s="44"/>
      <c r="H53" s="44"/>
      <c r="I53" s="44"/>
      <c r="J53" s="44"/>
      <c r="K53" s="44"/>
      <c r="L53" s="44"/>
      <c r="M53" s="44"/>
      <c r="N53" s="44"/>
    </row>
    <row r="54" spans="1:14" s="7" customFormat="1" ht="55.5" hidden="1" customHeight="1" x14ac:dyDescent="0.25">
      <c r="A54" s="6"/>
      <c r="B54" s="46" t="s">
        <v>46</v>
      </c>
      <c r="C54" s="60"/>
      <c r="D54" s="60"/>
      <c r="E54" s="63" t="s">
        <v>195</v>
      </c>
      <c r="F54" s="62"/>
      <c r="G54" s="44"/>
      <c r="H54" s="44"/>
      <c r="I54" s="44"/>
      <c r="J54" s="44"/>
      <c r="K54" s="44"/>
      <c r="L54" s="44"/>
      <c r="M54" s="44"/>
      <c r="N54" s="44"/>
    </row>
    <row r="55" spans="1:14" s="7" customFormat="1" ht="45" customHeight="1" x14ac:dyDescent="0.2">
      <c r="A55" s="6"/>
      <c r="B55" s="46" t="s">
        <v>314</v>
      </c>
      <c r="C55" s="46" t="s">
        <v>312</v>
      </c>
      <c r="D55" s="46" t="s">
        <v>181</v>
      </c>
      <c r="E55" s="50" t="s">
        <v>313</v>
      </c>
      <c r="F55" s="42" t="s">
        <v>514</v>
      </c>
      <c r="G55" s="43">
        <f t="shared" ref="G55:L55" si="8">G69+G70+G71+G72</f>
        <v>224600</v>
      </c>
      <c r="H55" s="43">
        <f t="shared" si="8"/>
        <v>0</v>
      </c>
      <c r="I55" s="43">
        <f t="shared" si="8"/>
        <v>171101</v>
      </c>
      <c r="J55" s="43">
        <f t="shared" si="8"/>
        <v>0</v>
      </c>
      <c r="K55" s="43">
        <f t="shared" si="8"/>
        <v>0</v>
      </c>
      <c r="L55" s="43">
        <f t="shared" si="8"/>
        <v>0</v>
      </c>
      <c r="M55" s="43">
        <f t="shared" ref="M55:M90" si="9">G55+J55</f>
        <v>224600</v>
      </c>
      <c r="N55" s="43">
        <f t="shared" si="1"/>
        <v>171101</v>
      </c>
    </row>
    <row r="56" spans="1:14" s="7" customFormat="1" ht="45" hidden="1" customHeight="1" x14ac:dyDescent="0.2">
      <c r="A56" s="6"/>
      <c r="B56" s="64"/>
      <c r="C56" s="36"/>
      <c r="D56" s="36"/>
      <c r="E56" s="65"/>
      <c r="F56" s="66"/>
      <c r="G56" s="190"/>
      <c r="H56" s="190"/>
      <c r="I56" s="190"/>
      <c r="J56" s="190"/>
      <c r="K56" s="190"/>
      <c r="L56" s="43"/>
      <c r="M56" s="44">
        <f t="shared" si="9"/>
        <v>0</v>
      </c>
      <c r="N56" s="44">
        <f t="shared" si="1"/>
        <v>0</v>
      </c>
    </row>
    <row r="57" spans="1:14" ht="90" hidden="1" customHeight="1" x14ac:dyDescent="0.2">
      <c r="B57" s="36"/>
      <c r="C57" s="67"/>
      <c r="D57" s="67"/>
      <c r="E57" s="67"/>
      <c r="F57" s="68" t="s">
        <v>363</v>
      </c>
      <c r="G57" s="190" t="e">
        <f>#REF!+J57</f>
        <v>#REF!</v>
      </c>
      <c r="H57" s="190"/>
      <c r="I57" s="190"/>
      <c r="J57" s="190">
        <f>J58+J59+J60</f>
        <v>0</v>
      </c>
      <c r="K57" s="190"/>
      <c r="L57" s="43"/>
      <c r="M57" s="44" t="e">
        <f t="shared" si="9"/>
        <v>#REF!</v>
      </c>
      <c r="N57" s="44">
        <f t="shared" si="1"/>
        <v>0</v>
      </c>
    </row>
    <row r="58" spans="1:14" ht="63.6" hidden="1" customHeight="1" x14ac:dyDescent="0.25">
      <c r="B58" s="69" t="s">
        <v>208</v>
      </c>
      <c r="C58" s="69" t="s">
        <v>105</v>
      </c>
      <c r="D58" s="69" t="s">
        <v>144</v>
      </c>
      <c r="E58" s="70" t="s">
        <v>209</v>
      </c>
      <c r="F58" s="62"/>
      <c r="G58" s="191" t="e">
        <f>#REF!+J58</f>
        <v>#REF!</v>
      </c>
      <c r="H58" s="191"/>
      <c r="I58" s="191"/>
      <c r="J58" s="191"/>
      <c r="K58" s="191"/>
      <c r="L58" s="44"/>
      <c r="M58" s="44" t="e">
        <f t="shared" si="9"/>
        <v>#REF!</v>
      </c>
      <c r="N58" s="44">
        <f t="shared" si="1"/>
        <v>0</v>
      </c>
    </row>
    <row r="59" spans="1:14" ht="37.5" hidden="1" customHeight="1" x14ac:dyDescent="0.25">
      <c r="B59" s="69" t="s">
        <v>364</v>
      </c>
      <c r="C59" s="69" t="s">
        <v>365</v>
      </c>
      <c r="D59" s="69" t="s">
        <v>145</v>
      </c>
      <c r="E59" s="71" t="s">
        <v>366</v>
      </c>
      <c r="F59" s="72"/>
      <c r="G59" s="192" t="e">
        <f>#REF!+J59</f>
        <v>#REF!</v>
      </c>
      <c r="H59" s="192"/>
      <c r="I59" s="192"/>
      <c r="J59" s="192"/>
      <c r="K59" s="192"/>
      <c r="L59" s="44"/>
      <c r="M59" s="44" t="e">
        <f t="shared" si="9"/>
        <v>#REF!</v>
      </c>
      <c r="N59" s="44">
        <f t="shared" si="1"/>
        <v>0</v>
      </c>
    </row>
    <row r="60" spans="1:14" ht="86.45" hidden="1" customHeight="1" x14ac:dyDescent="0.25">
      <c r="B60" s="73" t="s">
        <v>314</v>
      </c>
      <c r="C60" s="73" t="s">
        <v>312</v>
      </c>
      <c r="D60" s="73" t="s">
        <v>181</v>
      </c>
      <c r="E60" s="74" t="s">
        <v>313</v>
      </c>
      <c r="F60" s="72"/>
      <c r="G60" s="192" t="e">
        <f>#REF!+J60</f>
        <v>#REF!</v>
      </c>
      <c r="H60" s="192"/>
      <c r="I60" s="192"/>
      <c r="J60" s="192"/>
      <c r="K60" s="192"/>
      <c r="L60" s="44"/>
      <c r="M60" s="44" t="e">
        <f t="shared" si="9"/>
        <v>#REF!</v>
      </c>
      <c r="N60" s="44">
        <f t="shared" si="1"/>
        <v>0</v>
      </c>
    </row>
    <row r="61" spans="1:14" ht="68.45" hidden="1" customHeight="1" x14ac:dyDescent="0.2">
      <c r="B61" s="36"/>
      <c r="C61" s="36"/>
      <c r="D61" s="36"/>
      <c r="E61" s="36"/>
      <c r="F61" s="66" t="s">
        <v>216</v>
      </c>
      <c r="G61" s="190" t="e">
        <f>#REF!+J61</f>
        <v>#REF!</v>
      </c>
      <c r="H61" s="190"/>
      <c r="I61" s="190"/>
      <c r="J61" s="190">
        <f>SUM(J62:J73)</f>
        <v>46994</v>
      </c>
      <c r="K61" s="190"/>
      <c r="L61" s="43"/>
      <c r="M61" s="44" t="e">
        <f t="shared" si="9"/>
        <v>#REF!</v>
      </c>
      <c r="N61" s="44">
        <f t="shared" si="1"/>
        <v>0</v>
      </c>
    </row>
    <row r="62" spans="1:14" ht="50.45" hidden="1" customHeight="1" x14ac:dyDescent="0.2">
      <c r="B62" s="36" t="s">
        <v>266</v>
      </c>
      <c r="C62" s="36" t="s">
        <v>236</v>
      </c>
      <c r="D62" s="36" t="s">
        <v>237</v>
      </c>
      <c r="E62" s="65" t="s">
        <v>240</v>
      </c>
      <c r="F62" s="62"/>
      <c r="G62" s="191" t="e">
        <f>#REF!+J62</f>
        <v>#REF!</v>
      </c>
      <c r="H62" s="191"/>
      <c r="I62" s="191"/>
      <c r="J62" s="191"/>
      <c r="K62" s="191"/>
      <c r="L62" s="44"/>
      <c r="M62" s="44" t="e">
        <f t="shared" si="9"/>
        <v>#REF!</v>
      </c>
      <c r="N62" s="44">
        <f t="shared" si="1"/>
        <v>0</v>
      </c>
    </row>
    <row r="63" spans="1:14" ht="37.5" hidden="1" customHeight="1" x14ac:dyDescent="0.2">
      <c r="B63" s="36" t="s">
        <v>208</v>
      </c>
      <c r="C63" s="36" t="s">
        <v>105</v>
      </c>
      <c r="D63" s="36" t="s">
        <v>144</v>
      </c>
      <c r="E63" s="65" t="s">
        <v>209</v>
      </c>
      <c r="F63" s="62"/>
      <c r="G63" s="191" t="e">
        <f>#REF!+J63</f>
        <v>#REF!</v>
      </c>
      <c r="H63" s="191"/>
      <c r="I63" s="191"/>
      <c r="J63" s="191"/>
      <c r="K63" s="191"/>
      <c r="L63" s="44"/>
      <c r="M63" s="44" t="e">
        <f t="shared" si="9"/>
        <v>#REF!</v>
      </c>
      <c r="N63" s="44">
        <f t="shared" si="1"/>
        <v>0</v>
      </c>
    </row>
    <row r="64" spans="1:14" ht="13.5" hidden="1" customHeight="1" x14ac:dyDescent="0.2">
      <c r="B64" s="36" t="s">
        <v>210</v>
      </c>
      <c r="C64" s="36" t="s">
        <v>211</v>
      </c>
      <c r="D64" s="36" t="s">
        <v>145</v>
      </c>
      <c r="E64" s="65" t="s">
        <v>203</v>
      </c>
      <c r="F64" s="62"/>
      <c r="G64" s="191" t="e">
        <f>#REF!+J64</f>
        <v>#REF!</v>
      </c>
      <c r="H64" s="191"/>
      <c r="I64" s="191"/>
      <c r="J64" s="191"/>
      <c r="K64" s="191"/>
      <c r="L64" s="44"/>
      <c r="M64" s="44" t="e">
        <f t="shared" si="9"/>
        <v>#REF!</v>
      </c>
      <c r="N64" s="44">
        <f t="shared" si="1"/>
        <v>0</v>
      </c>
    </row>
    <row r="65" spans="1:14" ht="27" hidden="1" customHeight="1" x14ac:dyDescent="0.2">
      <c r="B65" s="36" t="s">
        <v>276</v>
      </c>
      <c r="C65" s="36" t="s">
        <v>277</v>
      </c>
      <c r="D65" s="36" t="s">
        <v>181</v>
      </c>
      <c r="E65" s="65" t="s">
        <v>278</v>
      </c>
      <c r="F65" s="62"/>
      <c r="G65" s="191" t="e">
        <f>#REF!+J65</f>
        <v>#REF!</v>
      </c>
      <c r="H65" s="191"/>
      <c r="I65" s="191"/>
      <c r="J65" s="191"/>
      <c r="K65" s="191"/>
      <c r="L65" s="44"/>
      <c r="M65" s="44" t="e">
        <f t="shared" si="9"/>
        <v>#REF!</v>
      </c>
      <c r="N65" s="44">
        <f t="shared" si="1"/>
        <v>0</v>
      </c>
    </row>
    <row r="66" spans="1:14" ht="39" hidden="1" customHeight="1" x14ac:dyDescent="0.25">
      <c r="B66" s="75" t="s">
        <v>267</v>
      </c>
      <c r="C66" s="75" t="s">
        <v>109</v>
      </c>
      <c r="D66" s="75" t="s">
        <v>247</v>
      </c>
      <c r="E66" s="71" t="s">
        <v>268</v>
      </c>
      <c r="F66" s="62"/>
      <c r="G66" s="191" t="e">
        <f>#REF!+J66</f>
        <v>#REF!</v>
      </c>
      <c r="H66" s="191"/>
      <c r="I66" s="191"/>
      <c r="J66" s="191"/>
      <c r="K66" s="191"/>
      <c r="L66" s="44"/>
      <c r="M66" s="44" t="e">
        <f t="shared" si="9"/>
        <v>#REF!</v>
      </c>
      <c r="N66" s="44">
        <f t="shared" si="1"/>
        <v>0</v>
      </c>
    </row>
    <row r="67" spans="1:14" ht="27" hidden="1" customHeight="1" x14ac:dyDescent="0.25">
      <c r="B67" s="69" t="s">
        <v>269</v>
      </c>
      <c r="C67" s="69" t="s">
        <v>270</v>
      </c>
      <c r="D67" s="69" t="s">
        <v>181</v>
      </c>
      <c r="E67" s="71" t="s">
        <v>271</v>
      </c>
      <c r="F67" s="62"/>
      <c r="G67" s="191" t="e">
        <f>#REF!+J67</f>
        <v>#REF!</v>
      </c>
      <c r="H67" s="191"/>
      <c r="I67" s="191"/>
      <c r="J67" s="191"/>
      <c r="K67" s="191"/>
      <c r="L67" s="44"/>
      <c r="M67" s="44" t="e">
        <f t="shared" si="9"/>
        <v>#REF!</v>
      </c>
      <c r="N67" s="44">
        <f t="shared" si="1"/>
        <v>0</v>
      </c>
    </row>
    <row r="68" spans="1:14" ht="47.25" hidden="1" customHeight="1" x14ac:dyDescent="0.2">
      <c r="B68" s="76" t="s">
        <v>300</v>
      </c>
      <c r="C68" s="76" t="s">
        <v>301</v>
      </c>
      <c r="D68" s="76" t="s">
        <v>181</v>
      </c>
      <c r="E68" s="77" t="s">
        <v>302</v>
      </c>
      <c r="F68" s="62"/>
      <c r="G68" s="191" t="e">
        <f>#REF!+J68</f>
        <v>#REF!</v>
      </c>
      <c r="H68" s="191"/>
      <c r="I68" s="191"/>
      <c r="J68" s="191"/>
      <c r="K68" s="191"/>
      <c r="L68" s="44"/>
      <c r="M68" s="44" t="e">
        <f t="shared" si="9"/>
        <v>#REF!</v>
      </c>
      <c r="N68" s="44">
        <f t="shared" si="1"/>
        <v>0</v>
      </c>
    </row>
    <row r="69" spans="1:14" ht="37.15" customHeight="1" x14ac:dyDescent="0.2">
      <c r="B69" s="30"/>
      <c r="C69" s="30"/>
      <c r="D69" s="30"/>
      <c r="E69" s="41"/>
      <c r="F69" s="35" t="s">
        <v>512</v>
      </c>
      <c r="G69" s="44">
        <v>25000</v>
      </c>
      <c r="H69" s="44">
        <v>0</v>
      </c>
      <c r="I69" s="44">
        <v>0</v>
      </c>
      <c r="J69" s="44">
        <v>0</v>
      </c>
      <c r="K69" s="44"/>
      <c r="L69" s="44">
        <v>0</v>
      </c>
      <c r="M69" s="44">
        <f t="shared" si="9"/>
        <v>25000</v>
      </c>
      <c r="N69" s="44">
        <f t="shared" si="1"/>
        <v>0</v>
      </c>
    </row>
    <row r="70" spans="1:14" ht="37.5" customHeight="1" x14ac:dyDescent="0.2">
      <c r="B70" s="30"/>
      <c r="C70" s="30"/>
      <c r="D70" s="30"/>
      <c r="E70" s="41"/>
      <c r="F70" s="35" t="s">
        <v>650</v>
      </c>
      <c r="G70" s="44">
        <v>155729</v>
      </c>
      <c r="H70" s="44">
        <v>0</v>
      </c>
      <c r="I70" s="44">
        <v>155729</v>
      </c>
      <c r="J70" s="44">
        <v>0</v>
      </c>
      <c r="K70" s="44"/>
      <c r="L70" s="44">
        <v>0</v>
      </c>
      <c r="M70" s="44">
        <f t="shared" si="9"/>
        <v>155729</v>
      </c>
      <c r="N70" s="44">
        <f t="shared" si="1"/>
        <v>155729</v>
      </c>
    </row>
    <row r="71" spans="1:14" ht="37.5" customHeight="1" x14ac:dyDescent="0.2">
      <c r="B71" s="30"/>
      <c r="C71" s="30"/>
      <c r="D71" s="30"/>
      <c r="E71" s="41"/>
      <c r="F71" s="35" t="s">
        <v>651</v>
      </c>
      <c r="G71" s="44">
        <v>15372</v>
      </c>
      <c r="H71" s="44">
        <v>0</v>
      </c>
      <c r="I71" s="44">
        <v>15372</v>
      </c>
      <c r="J71" s="44">
        <v>0</v>
      </c>
      <c r="K71" s="44"/>
      <c r="L71" s="44">
        <v>0</v>
      </c>
      <c r="M71" s="44">
        <f t="shared" si="9"/>
        <v>15372</v>
      </c>
      <c r="N71" s="44">
        <f t="shared" si="1"/>
        <v>15372</v>
      </c>
    </row>
    <row r="72" spans="1:14" ht="37.5" customHeight="1" x14ac:dyDescent="0.2">
      <c r="B72" s="30"/>
      <c r="C72" s="30"/>
      <c r="D72" s="30"/>
      <c r="E72" s="41"/>
      <c r="F72" s="35" t="s">
        <v>513</v>
      </c>
      <c r="G72" s="44">
        <v>28499</v>
      </c>
      <c r="H72" s="44">
        <v>0</v>
      </c>
      <c r="I72" s="44">
        <v>0</v>
      </c>
      <c r="J72" s="44">
        <v>0</v>
      </c>
      <c r="K72" s="44"/>
      <c r="L72" s="44">
        <v>0</v>
      </c>
      <c r="M72" s="44">
        <f t="shared" si="9"/>
        <v>28499</v>
      </c>
      <c r="N72" s="44">
        <f t="shared" si="1"/>
        <v>0</v>
      </c>
    </row>
    <row r="73" spans="1:14" ht="63" customHeight="1" x14ac:dyDescent="0.2">
      <c r="B73" s="30"/>
      <c r="C73" s="30"/>
      <c r="D73" s="30"/>
      <c r="E73" s="41"/>
      <c r="F73" s="42" t="s">
        <v>490</v>
      </c>
      <c r="G73" s="43">
        <f t="shared" ref="G73:N73" si="10">G74+G75+G76</f>
        <v>2081849</v>
      </c>
      <c r="H73" s="43">
        <f t="shared" si="10"/>
        <v>0</v>
      </c>
      <c r="I73" s="43">
        <f t="shared" si="10"/>
        <v>2034031.92</v>
      </c>
      <c r="J73" s="43">
        <f t="shared" si="10"/>
        <v>46994</v>
      </c>
      <c r="K73" s="43">
        <f t="shared" si="10"/>
        <v>0</v>
      </c>
      <c r="L73" s="43">
        <f t="shared" si="10"/>
        <v>46993.02</v>
      </c>
      <c r="M73" s="43">
        <f t="shared" si="10"/>
        <v>2128843</v>
      </c>
      <c r="N73" s="43">
        <f t="shared" si="10"/>
        <v>2081024.94</v>
      </c>
    </row>
    <row r="74" spans="1:14" ht="47.45" customHeight="1" x14ac:dyDescent="0.2">
      <c r="B74" s="30" t="s">
        <v>493</v>
      </c>
      <c r="C74" s="30" t="s">
        <v>488</v>
      </c>
      <c r="D74" s="30" t="s">
        <v>43</v>
      </c>
      <c r="E74" s="41" t="s">
        <v>487</v>
      </c>
      <c r="F74" s="35" t="s">
        <v>534</v>
      </c>
      <c r="G74" s="44">
        <v>96686.02</v>
      </c>
      <c r="H74" s="44">
        <v>0</v>
      </c>
      <c r="I74" s="44">
        <v>95933.02</v>
      </c>
      <c r="J74" s="44">
        <v>46994</v>
      </c>
      <c r="K74" s="44">
        <v>0</v>
      </c>
      <c r="L74" s="44">
        <v>46993.02</v>
      </c>
      <c r="M74" s="44">
        <f t="shared" si="9"/>
        <v>143680.02000000002</v>
      </c>
      <c r="N74" s="44">
        <f t="shared" si="1"/>
        <v>142926.04</v>
      </c>
    </row>
    <row r="75" spans="1:14" s="14" customFormat="1" ht="28.9" customHeight="1" x14ac:dyDescent="0.3">
      <c r="A75" s="13"/>
      <c r="B75" s="30"/>
      <c r="C75" s="30"/>
      <c r="D75" s="30"/>
      <c r="E75" s="41"/>
      <c r="F75" s="35" t="s">
        <v>521</v>
      </c>
      <c r="G75" s="44">
        <v>1935456.98</v>
      </c>
      <c r="H75" s="44">
        <v>0</v>
      </c>
      <c r="I75" s="44">
        <v>1888392.9</v>
      </c>
      <c r="J75" s="44">
        <v>0</v>
      </c>
      <c r="K75" s="44">
        <v>0</v>
      </c>
      <c r="L75" s="44">
        <v>0</v>
      </c>
      <c r="M75" s="44">
        <f t="shared" si="9"/>
        <v>1935456.98</v>
      </c>
      <c r="N75" s="44">
        <f t="shared" si="1"/>
        <v>1888392.9</v>
      </c>
    </row>
    <row r="76" spans="1:14" s="14" customFormat="1" ht="48.6" customHeight="1" x14ac:dyDescent="0.3">
      <c r="A76" s="13"/>
      <c r="B76" s="30"/>
      <c r="C76" s="30"/>
      <c r="D76" s="30"/>
      <c r="E76" s="41"/>
      <c r="F76" s="35" t="s">
        <v>652</v>
      </c>
      <c r="G76" s="44">
        <v>49706</v>
      </c>
      <c r="H76" s="44">
        <v>0</v>
      </c>
      <c r="I76" s="44">
        <v>49706</v>
      </c>
      <c r="J76" s="44">
        <v>0</v>
      </c>
      <c r="K76" s="44"/>
      <c r="L76" s="44">
        <v>0</v>
      </c>
      <c r="M76" s="44">
        <f>G76+J76</f>
        <v>49706</v>
      </c>
      <c r="N76" s="44">
        <f t="shared" si="1"/>
        <v>49706</v>
      </c>
    </row>
    <row r="77" spans="1:14" s="14" customFormat="1" ht="51" hidden="1" customHeight="1" x14ac:dyDescent="0.3">
      <c r="A77" s="13"/>
      <c r="B77" s="30"/>
      <c r="C77" s="30"/>
      <c r="D77" s="30"/>
      <c r="E77" s="41"/>
      <c r="F77" s="42" t="s">
        <v>546</v>
      </c>
      <c r="G77" s="43">
        <f t="shared" ref="G77:L77" si="11">G78</f>
        <v>0</v>
      </c>
      <c r="H77" s="43">
        <f t="shared" si="11"/>
        <v>0</v>
      </c>
      <c r="I77" s="43">
        <f t="shared" si="11"/>
        <v>0</v>
      </c>
      <c r="J77" s="43">
        <f t="shared" si="11"/>
        <v>0</v>
      </c>
      <c r="K77" s="43">
        <f t="shared" si="11"/>
        <v>0</v>
      </c>
      <c r="L77" s="43">
        <f t="shared" si="11"/>
        <v>0</v>
      </c>
      <c r="M77" s="44">
        <f t="shared" ref="M77:M82" si="12">G77+J77</f>
        <v>0</v>
      </c>
      <c r="N77" s="44">
        <f t="shared" si="1"/>
        <v>0</v>
      </c>
    </row>
    <row r="78" spans="1:14" s="14" customFormat="1" ht="84" hidden="1" customHeight="1" x14ac:dyDescent="0.3">
      <c r="A78" s="13"/>
      <c r="B78" s="46" t="s">
        <v>544</v>
      </c>
      <c r="C78" s="46" t="s">
        <v>529</v>
      </c>
      <c r="D78" s="46" t="s">
        <v>95</v>
      </c>
      <c r="E78" s="50" t="s">
        <v>545</v>
      </c>
      <c r="F78" s="42"/>
      <c r="G78" s="44">
        <v>0</v>
      </c>
      <c r="H78" s="44">
        <v>0</v>
      </c>
      <c r="I78" s="44">
        <v>0</v>
      </c>
      <c r="J78" s="44">
        <v>0</v>
      </c>
      <c r="K78" s="44">
        <v>0</v>
      </c>
      <c r="L78" s="44">
        <v>0</v>
      </c>
      <c r="M78" s="44">
        <f t="shared" si="12"/>
        <v>0</v>
      </c>
      <c r="N78" s="44">
        <f t="shared" si="1"/>
        <v>0</v>
      </c>
    </row>
    <row r="79" spans="1:14" s="14" customFormat="1" ht="84" customHeight="1" x14ac:dyDescent="0.3">
      <c r="A79" s="13"/>
      <c r="B79" s="46" t="s">
        <v>608</v>
      </c>
      <c r="C79" s="174" t="s">
        <v>132</v>
      </c>
      <c r="D79" s="174" t="s">
        <v>133</v>
      </c>
      <c r="E79" s="50" t="s">
        <v>609</v>
      </c>
      <c r="F79" s="42" t="s">
        <v>653</v>
      </c>
      <c r="G79" s="43">
        <f t="shared" ref="G79:L79" si="13">G80+G81+G82</f>
        <v>311120</v>
      </c>
      <c r="H79" s="43">
        <f t="shared" si="13"/>
        <v>0</v>
      </c>
      <c r="I79" s="43">
        <f t="shared" si="13"/>
        <v>164990.29999999999</v>
      </c>
      <c r="J79" s="43">
        <f t="shared" si="13"/>
        <v>0</v>
      </c>
      <c r="K79" s="43">
        <f t="shared" si="13"/>
        <v>0</v>
      </c>
      <c r="L79" s="43">
        <f t="shared" si="13"/>
        <v>0</v>
      </c>
      <c r="M79" s="43">
        <f t="shared" si="12"/>
        <v>311120</v>
      </c>
      <c r="N79" s="43">
        <f>I79+L79</f>
        <v>164990.29999999999</v>
      </c>
    </row>
    <row r="80" spans="1:14" s="14" customFormat="1" ht="40.15" customHeight="1" x14ac:dyDescent="0.3">
      <c r="A80" s="13"/>
      <c r="B80" s="46"/>
      <c r="C80" s="174"/>
      <c r="D80" s="174"/>
      <c r="E80" s="50"/>
      <c r="F80" s="50" t="s">
        <v>654</v>
      </c>
      <c r="G80" s="44">
        <v>165000</v>
      </c>
      <c r="H80" s="44"/>
      <c r="I80" s="44">
        <v>164990.29999999999</v>
      </c>
      <c r="J80" s="44">
        <v>0</v>
      </c>
      <c r="K80" s="44"/>
      <c r="L80" s="44">
        <v>0</v>
      </c>
      <c r="M80" s="44">
        <f t="shared" si="12"/>
        <v>165000</v>
      </c>
      <c r="N80" s="44">
        <f t="shared" si="1"/>
        <v>164990.29999999999</v>
      </c>
    </row>
    <row r="81" spans="1:14" s="14" customFormat="1" ht="42.6" customHeight="1" x14ac:dyDescent="0.3">
      <c r="A81" s="13"/>
      <c r="B81" s="46"/>
      <c r="C81" s="46"/>
      <c r="D81" s="46"/>
      <c r="E81" s="50"/>
      <c r="F81" s="35" t="s">
        <v>655</v>
      </c>
      <c r="G81" s="44">
        <v>122120</v>
      </c>
      <c r="H81" s="44"/>
      <c r="I81" s="44">
        <v>0</v>
      </c>
      <c r="J81" s="44">
        <v>0</v>
      </c>
      <c r="K81" s="44"/>
      <c r="L81" s="44">
        <v>0</v>
      </c>
      <c r="M81" s="44">
        <f t="shared" si="12"/>
        <v>122120</v>
      </c>
      <c r="N81" s="44">
        <f t="shared" si="1"/>
        <v>0</v>
      </c>
    </row>
    <row r="82" spans="1:14" s="14" customFormat="1" ht="36.6" customHeight="1" x14ac:dyDescent="0.3">
      <c r="A82" s="13"/>
      <c r="B82" s="46"/>
      <c r="C82" s="46"/>
      <c r="D82" s="46"/>
      <c r="E82" s="50"/>
      <c r="F82" s="35" t="s">
        <v>656</v>
      </c>
      <c r="G82" s="44">
        <v>24000</v>
      </c>
      <c r="H82" s="44"/>
      <c r="I82" s="44">
        <v>0</v>
      </c>
      <c r="J82" s="44">
        <v>0</v>
      </c>
      <c r="K82" s="44"/>
      <c r="L82" s="44">
        <v>0</v>
      </c>
      <c r="M82" s="44">
        <f t="shared" si="12"/>
        <v>24000</v>
      </c>
      <c r="N82" s="44">
        <f t="shared" si="1"/>
        <v>0</v>
      </c>
    </row>
    <row r="83" spans="1:14" s="14" customFormat="1" ht="42" customHeight="1" x14ac:dyDescent="0.3">
      <c r="A83" s="13"/>
      <c r="B83" s="46" t="s">
        <v>208</v>
      </c>
      <c r="C83" s="46" t="s">
        <v>105</v>
      </c>
      <c r="D83" s="46" t="s">
        <v>144</v>
      </c>
      <c r="E83" s="50" t="s">
        <v>564</v>
      </c>
      <c r="F83" s="42" t="s">
        <v>363</v>
      </c>
      <c r="G83" s="43">
        <f>G84+G85+G86+G90</f>
        <v>190593</v>
      </c>
      <c r="H83" s="43">
        <f t="shared" ref="H83:N83" si="14">H84+H85+H86+H90</f>
        <v>5000</v>
      </c>
      <c r="I83" s="43">
        <f t="shared" si="14"/>
        <v>125577.43</v>
      </c>
      <c r="J83" s="43">
        <f t="shared" si="14"/>
        <v>0</v>
      </c>
      <c r="K83" s="43">
        <f t="shared" si="14"/>
        <v>0</v>
      </c>
      <c r="L83" s="43">
        <f t="shared" si="14"/>
        <v>0</v>
      </c>
      <c r="M83" s="43">
        <f t="shared" si="14"/>
        <v>190593</v>
      </c>
      <c r="N83" s="43">
        <f t="shared" si="14"/>
        <v>125577.43</v>
      </c>
    </row>
    <row r="84" spans="1:14" s="14" customFormat="1" ht="35.450000000000003" customHeight="1" x14ac:dyDescent="0.3">
      <c r="A84" s="13"/>
      <c r="B84" s="46"/>
      <c r="C84" s="46"/>
      <c r="D84" s="46"/>
      <c r="E84" s="50"/>
      <c r="F84" s="35" t="s">
        <v>657</v>
      </c>
      <c r="G84" s="44">
        <v>60000</v>
      </c>
      <c r="H84" s="44">
        <v>0</v>
      </c>
      <c r="I84" s="44">
        <v>59986.32</v>
      </c>
      <c r="J84" s="44">
        <v>0</v>
      </c>
      <c r="K84" s="44">
        <v>0</v>
      </c>
      <c r="L84" s="44">
        <v>0</v>
      </c>
      <c r="M84" s="44">
        <f t="shared" si="9"/>
        <v>60000</v>
      </c>
      <c r="N84" s="44">
        <f t="shared" si="1"/>
        <v>59986.32</v>
      </c>
    </row>
    <row r="85" spans="1:14" s="14" customFormat="1" ht="33" customHeight="1" x14ac:dyDescent="0.3">
      <c r="A85" s="13"/>
      <c r="B85" s="46"/>
      <c r="C85" s="46"/>
      <c r="D85" s="46"/>
      <c r="E85" s="50"/>
      <c r="F85" s="35" t="s">
        <v>565</v>
      </c>
      <c r="G85" s="44">
        <v>5000</v>
      </c>
      <c r="H85" s="44">
        <v>5000</v>
      </c>
      <c r="I85" s="44">
        <v>4998.1099999999997</v>
      </c>
      <c r="J85" s="44">
        <v>0</v>
      </c>
      <c r="K85" s="44">
        <v>0</v>
      </c>
      <c r="L85" s="44">
        <v>0</v>
      </c>
      <c r="M85" s="44">
        <f t="shared" si="9"/>
        <v>5000</v>
      </c>
      <c r="N85" s="44">
        <f t="shared" si="1"/>
        <v>4998.1099999999997</v>
      </c>
    </row>
    <row r="86" spans="1:14" s="14" customFormat="1" ht="51" customHeight="1" x14ac:dyDescent="0.3">
      <c r="A86" s="13"/>
      <c r="B86" s="46" t="s">
        <v>364</v>
      </c>
      <c r="C86" s="46" t="s">
        <v>365</v>
      </c>
      <c r="D86" s="46" t="s">
        <v>145</v>
      </c>
      <c r="E86" s="50" t="s">
        <v>566</v>
      </c>
      <c r="F86" s="35"/>
      <c r="G86" s="43">
        <f>G87+G88+G89</f>
        <v>100593</v>
      </c>
      <c r="H86" s="43">
        <f>H87+H88+H90</f>
        <v>0</v>
      </c>
      <c r="I86" s="43">
        <f>I87+I88+I90</f>
        <v>60593</v>
      </c>
      <c r="J86" s="43">
        <f>J87+J88+J90</f>
        <v>0</v>
      </c>
      <c r="K86" s="43">
        <f>K87+K88+K90</f>
        <v>0</v>
      </c>
      <c r="L86" s="43">
        <f>L87+L88+L90</f>
        <v>0</v>
      </c>
      <c r="M86" s="43">
        <f t="shared" si="9"/>
        <v>100593</v>
      </c>
      <c r="N86" s="43">
        <f t="shared" si="1"/>
        <v>60593</v>
      </c>
    </row>
    <row r="87" spans="1:14" s="14" customFormat="1" ht="34.5" customHeight="1" x14ac:dyDescent="0.3">
      <c r="A87" s="13"/>
      <c r="B87" s="46"/>
      <c r="C87" s="46"/>
      <c r="D87" s="46"/>
      <c r="E87" s="50"/>
      <c r="F87" s="35" t="s">
        <v>658</v>
      </c>
      <c r="G87" s="44">
        <v>55700</v>
      </c>
      <c r="H87" s="44">
        <v>0</v>
      </c>
      <c r="I87" s="44">
        <v>55700</v>
      </c>
      <c r="J87" s="44">
        <v>0</v>
      </c>
      <c r="K87" s="44">
        <v>0</v>
      </c>
      <c r="L87" s="44">
        <v>0</v>
      </c>
      <c r="M87" s="44">
        <f t="shared" si="9"/>
        <v>55700</v>
      </c>
      <c r="N87" s="44">
        <f t="shared" si="1"/>
        <v>55700</v>
      </c>
    </row>
    <row r="88" spans="1:14" s="14" customFormat="1" ht="33" customHeight="1" x14ac:dyDescent="0.3">
      <c r="A88" s="13"/>
      <c r="B88" s="46"/>
      <c r="C88" s="46"/>
      <c r="D88" s="46"/>
      <c r="E88" s="50"/>
      <c r="F88" s="35" t="s">
        <v>659</v>
      </c>
      <c r="G88" s="44">
        <v>19893</v>
      </c>
      <c r="H88" s="44"/>
      <c r="I88" s="44">
        <v>4893</v>
      </c>
      <c r="J88" s="44">
        <v>0</v>
      </c>
      <c r="K88" s="44"/>
      <c r="L88" s="44">
        <v>0</v>
      </c>
      <c r="M88" s="44">
        <f t="shared" si="9"/>
        <v>19893</v>
      </c>
      <c r="N88" s="44">
        <f t="shared" si="1"/>
        <v>4893</v>
      </c>
    </row>
    <row r="89" spans="1:14" s="14" customFormat="1" ht="33" customHeight="1" x14ac:dyDescent="0.3">
      <c r="A89" s="13"/>
      <c r="B89" s="46"/>
      <c r="C89" s="46"/>
      <c r="D89" s="46"/>
      <c r="E89" s="50"/>
      <c r="F89" s="35" t="s">
        <v>610</v>
      </c>
      <c r="G89" s="44">
        <v>25000</v>
      </c>
      <c r="H89" s="44"/>
      <c r="I89" s="44">
        <v>0</v>
      </c>
      <c r="J89" s="44">
        <v>0</v>
      </c>
      <c r="K89" s="44"/>
      <c r="L89" s="44">
        <v>0</v>
      </c>
      <c r="M89" s="44">
        <f t="shared" si="9"/>
        <v>25000</v>
      </c>
      <c r="N89" s="44">
        <f t="shared" si="1"/>
        <v>0</v>
      </c>
    </row>
    <row r="90" spans="1:14" s="14" customFormat="1" ht="64.5" customHeight="1" x14ac:dyDescent="0.3">
      <c r="A90" s="13"/>
      <c r="B90" s="46" t="s">
        <v>611</v>
      </c>
      <c r="C90" s="174" t="s">
        <v>95</v>
      </c>
      <c r="D90" s="174" t="s">
        <v>247</v>
      </c>
      <c r="E90" s="50" t="s">
        <v>268</v>
      </c>
      <c r="F90" s="35" t="s">
        <v>660</v>
      </c>
      <c r="G90" s="44">
        <v>25000</v>
      </c>
      <c r="H90" s="44"/>
      <c r="I90" s="44">
        <v>0</v>
      </c>
      <c r="J90" s="44">
        <v>0</v>
      </c>
      <c r="K90" s="44"/>
      <c r="L90" s="44">
        <v>0</v>
      </c>
      <c r="M90" s="44">
        <f t="shared" si="9"/>
        <v>25000</v>
      </c>
      <c r="N90" s="44">
        <f t="shared" si="1"/>
        <v>0</v>
      </c>
    </row>
    <row r="91" spans="1:14" s="14" customFormat="1" ht="33" customHeight="1" x14ac:dyDescent="0.3">
      <c r="A91" s="13"/>
      <c r="B91" s="30"/>
      <c r="C91" s="45"/>
      <c r="D91" s="45"/>
      <c r="E91" s="45" t="s">
        <v>7</v>
      </c>
      <c r="F91" s="42"/>
      <c r="G91" s="43">
        <f>G73+G55+G77+G83+G79</f>
        <v>2808162</v>
      </c>
      <c r="H91" s="43">
        <f t="shared" ref="H91:N91" si="15">H73+H55+H77+H83+H79</f>
        <v>5000</v>
      </c>
      <c r="I91" s="43">
        <f t="shared" si="15"/>
        <v>2495700.65</v>
      </c>
      <c r="J91" s="43">
        <f t="shared" si="15"/>
        <v>46994</v>
      </c>
      <c r="K91" s="43">
        <f t="shared" si="15"/>
        <v>0</v>
      </c>
      <c r="L91" s="43">
        <f t="shared" si="15"/>
        <v>46993.02</v>
      </c>
      <c r="M91" s="43">
        <f t="shared" si="15"/>
        <v>2855156</v>
      </c>
      <c r="N91" s="43">
        <f t="shared" si="15"/>
        <v>2542693.67</v>
      </c>
    </row>
    <row r="92" spans="1:14" s="14" customFormat="1" ht="81" customHeight="1" x14ac:dyDescent="0.3">
      <c r="A92" s="13"/>
      <c r="B92" s="30" t="s">
        <v>390</v>
      </c>
      <c r="C92" s="55"/>
      <c r="D92" s="55"/>
      <c r="E92" s="61" t="s">
        <v>392</v>
      </c>
      <c r="F92" s="42"/>
      <c r="G92" s="43"/>
      <c r="H92" s="43"/>
      <c r="I92" s="43"/>
      <c r="J92" s="43"/>
      <c r="K92" s="43"/>
      <c r="L92" s="43"/>
      <c r="M92" s="44"/>
      <c r="N92" s="44"/>
    </row>
    <row r="93" spans="1:14" s="14" customFormat="1" ht="63.75" hidden="1" x14ac:dyDescent="0.3">
      <c r="A93" s="13"/>
      <c r="B93" s="30" t="s">
        <v>391</v>
      </c>
      <c r="C93" s="55"/>
      <c r="D93" s="55"/>
      <c r="E93" s="63" t="s">
        <v>392</v>
      </c>
      <c r="F93" s="42"/>
      <c r="G93" s="43"/>
      <c r="H93" s="43"/>
      <c r="I93" s="43"/>
      <c r="J93" s="43"/>
      <c r="K93" s="43"/>
      <c r="L93" s="43"/>
      <c r="M93" s="44"/>
      <c r="N93" s="44"/>
    </row>
    <row r="94" spans="1:14" s="14" customFormat="1" ht="66" customHeight="1" x14ac:dyDescent="0.3">
      <c r="A94" s="13"/>
      <c r="B94" s="30"/>
      <c r="C94" s="45"/>
      <c r="D94" s="45"/>
      <c r="E94" s="45"/>
      <c r="F94" s="42" t="s">
        <v>353</v>
      </c>
      <c r="G94" s="43">
        <f t="shared" ref="G94:N94" si="16">G95+G96+G98+G99+G104+G105+G108+G109+G127</f>
        <v>20526570.800000001</v>
      </c>
      <c r="H94" s="43">
        <f t="shared" si="16"/>
        <v>2192159</v>
      </c>
      <c r="I94" s="43">
        <f t="shared" si="16"/>
        <v>18856215.210000001</v>
      </c>
      <c r="J94" s="43">
        <f t="shared" si="16"/>
        <v>16081740</v>
      </c>
      <c r="K94" s="43">
        <f t="shared" si="16"/>
        <v>0</v>
      </c>
      <c r="L94" s="43">
        <f t="shared" si="16"/>
        <v>15586246</v>
      </c>
      <c r="M94" s="43">
        <f t="shared" si="16"/>
        <v>36608310.799999997</v>
      </c>
      <c r="N94" s="43">
        <f t="shared" si="16"/>
        <v>34442461.210000001</v>
      </c>
    </row>
    <row r="95" spans="1:14" s="14" customFormat="1" ht="92.25" customHeight="1" x14ac:dyDescent="0.3">
      <c r="A95" s="13"/>
      <c r="B95" s="30" t="s">
        <v>395</v>
      </c>
      <c r="C95" s="30" t="s">
        <v>214</v>
      </c>
      <c r="D95" s="30" t="s">
        <v>146</v>
      </c>
      <c r="E95" s="78" t="s">
        <v>315</v>
      </c>
      <c r="F95" s="35" t="s">
        <v>661</v>
      </c>
      <c r="G95" s="44">
        <v>13961150.800000001</v>
      </c>
      <c r="H95" s="44">
        <v>0</v>
      </c>
      <c r="I95" s="44">
        <v>13071931.08</v>
      </c>
      <c r="J95" s="44">
        <v>15907440</v>
      </c>
      <c r="K95" s="44">
        <v>0</v>
      </c>
      <c r="L95" s="44">
        <v>15412206</v>
      </c>
      <c r="M95" s="44">
        <f>G95+J95</f>
        <v>29868590.800000001</v>
      </c>
      <c r="N95" s="44">
        <f t="shared" si="1"/>
        <v>28484137.079999998</v>
      </c>
    </row>
    <row r="96" spans="1:14" s="14" customFormat="1" ht="87.75" customHeight="1" x14ac:dyDescent="0.3">
      <c r="A96" s="13"/>
      <c r="B96" s="30" t="s">
        <v>396</v>
      </c>
      <c r="C96" s="30" t="s">
        <v>68</v>
      </c>
      <c r="D96" s="30" t="s">
        <v>69</v>
      </c>
      <c r="E96" s="34" t="s">
        <v>662</v>
      </c>
      <c r="F96" s="35" t="s">
        <v>663</v>
      </c>
      <c r="G96" s="44">
        <v>1523712</v>
      </c>
      <c r="H96" s="44">
        <v>0</v>
      </c>
      <c r="I96" s="44">
        <v>954006.51</v>
      </c>
      <c r="J96" s="44">
        <v>174300</v>
      </c>
      <c r="K96" s="44">
        <v>0</v>
      </c>
      <c r="L96" s="44">
        <v>174040</v>
      </c>
      <c r="M96" s="44">
        <f t="shared" ref="M96:M138" si="17">G96+J96</f>
        <v>1698012</v>
      </c>
      <c r="N96" s="44">
        <f t="shared" si="1"/>
        <v>1128046.51</v>
      </c>
    </row>
    <row r="97" spans="1:14" s="14" customFormat="1" ht="43.9" hidden="1" customHeight="1" x14ac:dyDescent="0.3">
      <c r="A97" s="13"/>
      <c r="B97" s="30"/>
      <c r="C97" s="30"/>
      <c r="D97" s="30"/>
      <c r="E97" s="41"/>
      <c r="F97" s="35"/>
      <c r="G97" s="44" t="e">
        <f>#REF!+J97</f>
        <v>#REF!</v>
      </c>
      <c r="H97" s="44"/>
      <c r="I97" s="44"/>
      <c r="J97" s="44"/>
      <c r="K97" s="44"/>
      <c r="L97" s="44"/>
      <c r="M97" s="44" t="e">
        <f t="shared" si="17"/>
        <v>#REF!</v>
      </c>
      <c r="N97" s="44">
        <f t="shared" si="1"/>
        <v>0</v>
      </c>
    </row>
    <row r="98" spans="1:14" s="14" customFormat="1" ht="58.5" customHeight="1" x14ac:dyDescent="0.3">
      <c r="A98" s="13"/>
      <c r="B98" s="46" t="s">
        <v>397</v>
      </c>
      <c r="C98" s="46" t="s">
        <v>50</v>
      </c>
      <c r="D98" s="46" t="s">
        <v>51</v>
      </c>
      <c r="E98" s="79" t="s">
        <v>52</v>
      </c>
      <c r="F98" s="35" t="s">
        <v>664</v>
      </c>
      <c r="G98" s="44">
        <v>34920</v>
      </c>
      <c r="H98" s="44">
        <v>0</v>
      </c>
      <c r="I98" s="44">
        <v>17335.3</v>
      </c>
      <c r="J98" s="44">
        <v>0</v>
      </c>
      <c r="K98" s="44">
        <v>0</v>
      </c>
      <c r="L98" s="44">
        <v>0</v>
      </c>
      <c r="M98" s="44">
        <f t="shared" si="17"/>
        <v>34920</v>
      </c>
      <c r="N98" s="44">
        <f t="shared" si="1"/>
        <v>17335.3</v>
      </c>
    </row>
    <row r="99" spans="1:14" s="14" customFormat="1" ht="60.6" customHeight="1" x14ac:dyDescent="0.3">
      <c r="A99" s="13"/>
      <c r="B99" s="46" t="s">
        <v>398</v>
      </c>
      <c r="C99" s="46" t="s">
        <v>54</v>
      </c>
      <c r="D99" s="46" t="s">
        <v>51</v>
      </c>
      <c r="E99" s="34" t="s">
        <v>55</v>
      </c>
      <c r="F99" s="35"/>
      <c r="G99" s="44">
        <f t="shared" ref="G99:L99" si="18">G101+G102+G103</f>
        <v>88855</v>
      </c>
      <c r="H99" s="44">
        <v>0</v>
      </c>
      <c r="I99" s="44">
        <f t="shared" si="18"/>
        <v>81857.5</v>
      </c>
      <c r="J99" s="44">
        <f t="shared" si="18"/>
        <v>0</v>
      </c>
      <c r="K99" s="44">
        <f t="shared" si="18"/>
        <v>0</v>
      </c>
      <c r="L99" s="44">
        <f t="shared" si="18"/>
        <v>0</v>
      </c>
      <c r="M99" s="44">
        <f t="shared" si="17"/>
        <v>88855</v>
      </c>
      <c r="N99" s="44">
        <f t="shared" si="1"/>
        <v>81857.5</v>
      </c>
    </row>
    <row r="100" spans="1:14" s="14" customFormat="1" ht="33" hidden="1" customHeight="1" x14ac:dyDescent="0.3">
      <c r="A100" s="13"/>
      <c r="B100" s="80"/>
      <c r="C100" s="80"/>
      <c r="D100" s="80"/>
      <c r="E100" s="81"/>
      <c r="F100" s="62" t="s">
        <v>393</v>
      </c>
      <c r="G100" s="190" t="e">
        <f>#REF!+J100</f>
        <v>#REF!</v>
      </c>
      <c r="H100" s="190"/>
      <c r="I100" s="191"/>
      <c r="J100" s="191"/>
      <c r="K100" s="191"/>
      <c r="L100" s="44"/>
      <c r="M100" s="44" t="e">
        <f t="shared" si="17"/>
        <v>#REF!</v>
      </c>
      <c r="N100" s="44">
        <f t="shared" si="1"/>
        <v>0</v>
      </c>
    </row>
    <row r="101" spans="1:14" s="14" customFormat="1" ht="33" hidden="1" customHeight="1" x14ac:dyDescent="0.3">
      <c r="A101" s="13"/>
      <c r="B101" s="46"/>
      <c r="C101" s="46"/>
      <c r="D101" s="46"/>
      <c r="E101" s="34"/>
      <c r="F101" s="41" t="s">
        <v>470</v>
      </c>
      <c r="G101" s="44">
        <v>0</v>
      </c>
      <c r="H101" s="44">
        <v>0</v>
      </c>
      <c r="I101" s="44">
        <v>0</v>
      </c>
      <c r="J101" s="44">
        <v>0</v>
      </c>
      <c r="K101" s="44">
        <v>0</v>
      </c>
      <c r="L101" s="44">
        <v>0</v>
      </c>
      <c r="M101" s="44">
        <f t="shared" si="17"/>
        <v>0</v>
      </c>
      <c r="N101" s="44">
        <f t="shared" si="1"/>
        <v>0</v>
      </c>
    </row>
    <row r="102" spans="1:14" s="14" customFormat="1" ht="52.9" customHeight="1" x14ac:dyDescent="0.3">
      <c r="A102" s="13"/>
      <c r="B102" s="30"/>
      <c r="C102" s="30"/>
      <c r="D102" s="30"/>
      <c r="E102" s="30"/>
      <c r="F102" s="35" t="s">
        <v>665</v>
      </c>
      <c r="G102" s="44">
        <v>26800</v>
      </c>
      <c r="H102" s="44">
        <v>0</v>
      </c>
      <c r="I102" s="44">
        <v>26800</v>
      </c>
      <c r="J102" s="44">
        <v>0</v>
      </c>
      <c r="K102" s="44">
        <v>0</v>
      </c>
      <c r="L102" s="44">
        <v>0</v>
      </c>
      <c r="M102" s="44">
        <f t="shared" si="17"/>
        <v>26800</v>
      </c>
      <c r="N102" s="44">
        <f t="shared" si="1"/>
        <v>26800</v>
      </c>
    </row>
    <row r="103" spans="1:14" s="14" customFormat="1" ht="91.5" customHeight="1" x14ac:dyDescent="0.3">
      <c r="A103" s="13"/>
      <c r="B103" s="82"/>
      <c r="C103" s="30"/>
      <c r="D103" s="30"/>
      <c r="E103" s="30"/>
      <c r="F103" s="35" t="s">
        <v>612</v>
      </c>
      <c r="G103" s="44">
        <v>62055</v>
      </c>
      <c r="H103" s="44">
        <v>0</v>
      </c>
      <c r="I103" s="44">
        <v>55057.5</v>
      </c>
      <c r="J103" s="44">
        <v>0</v>
      </c>
      <c r="K103" s="44">
        <v>0</v>
      </c>
      <c r="L103" s="44">
        <v>0</v>
      </c>
      <c r="M103" s="44">
        <f t="shared" si="17"/>
        <v>62055</v>
      </c>
      <c r="N103" s="44">
        <f t="shared" si="1"/>
        <v>55057.5</v>
      </c>
    </row>
    <row r="104" spans="1:14" s="14" customFormat="1" ht="75" customHeight="1" x14ac:dyDescent="0.3">
      <c r="A104" s="13"/>
      <c r="B104" s="46" t="s">
        <v>399</v>
      </c>
      <c r="C104" s="46" t="s">
        <v>57</v>
      </c>
      <c r="D104" s="46" t="s">
        <v>51</v>
      </c>
      <c r="E104" s="34" t="s">
        <v>58</v>
      </c>
      <c r="F104" s="32" t="s">
        <v>478</v>
      </c>
      <c r="G104" s="44">
        <v>26109</v>
      </c>
      <c r="H104" s="44">
        <v>0</v>
      </c>
      <c r="I104" s="44">
        <v>26108.38</v>
      </c>
      <c r="J104" s="44">
        <v>0</v>
      </c>
      <c r="K104" s="44">
        <v>0</v>
      </c>
      <c r="L104" s="44">
        <v>0</v>
      </c>
      <c r="M104" s="44">
        <f t="shared" si="17"/>
        <v>26109</v>
      </c>
      <c r="N104" s="44">
        <f t="shared" ref="N104:N167" si="19">I104+L104</f>
        <v>26108.38</v>
      </c>
    </row>
    <row r="105" spans="1:14" s="14" customFormat="1" ht="48.6" customHeight="1" x14ac:dyDescent="0.3">
      <c r="A105" s="13"/>
      <c r="B105" s="46" t="s">
        <v>400</v>
      </c>
      <c r="C105" s="46" t="s">
        <v>150</v>
      </c>
      <c r="D105" s="46" t="s">
        <v>51</v>
      </c>
      <c r="E105" s="34" t="s">
        <v>151</v>
      </c>
      <c r="F105" s="83" t="s">
        <v>471</v>
      </c>
      <c r="G105" s="44">
        <v>598500</v>
      </c>
      <c r="H105" s="44">
        <v>0</v>
      </c>
      <c r="I105" s="44">
        <v>598500</v>
      </c>
      <c r="J105" s="44">
        <v>0</v>
      </c>
      <c r="K105" s="44">
        <v>0</v>
      </c>
      <c r="L105" s="44">
        <v>0</v>
      </c>
      <c r="M105" s="44">
        <f t="shared" si="17"/>
        <v>598500</v>
      </c>
      <c r="N105" s="44">
        <f t="shared" si="19"/>
        <v>598500</v>
      </c>
    </row>
    <row r="106" spans="1:14" s="14" customFormat="1" ht="51" hidden="1" customHeight="1" x14ac:dyDescent="0.3">
      <c r="A106" s="13"/>
      <c r="B106" s="46"/>
      <c r="C106" s="46"/>
      <c r="D106" s="46"/>
      <c r="E106" s="34"/>
      <c r="F106" s="32" t="s">
        <v>394</v>
      </c>
      <c r="G106" s="44" t="e">
        <f>#REF!+J106</f>
        <v>#REF!</v>
      </c>
      <c r="H106" s="44"/>
      <c r="I106" s="44"/>
      <c r="J106" s="44"/>
      <c r="K106" s="44"/>
      <c r="L106" s="44"/>
      <c r="M106" s="44" t="e">
        <f t="shared" si="17"/>
        <v>#REF!</v>
      </c>
      <c r="N106" s="44">
        <f t="shared" si="19"/>
        <v>0</v>
      </c>
    </row>
    <row r="107" spans="1:14" s="14" customFormat="1" ht="48.6" hidden="1" customHeight="1" x14ac:dyDescent="0.3">
      <c r="A107" s="13"/>
      <c r="B107" s="46"/>
      <c r="C107" s="46"/>
      <c r="D107" s="46"/>
      <c r="E107" s="34"/>
      <c r="F107" s="35" t="s">
        <v>304</v>
      </c>
      <c r="G107" s="44" t="e">
        <f>#REF!+J107</f>
        <v>#REF!</v>
      </c>
      <c r="H107" s="44"/>
      <c r="I107" s="44"/>
      <c r="J107" s="44"/>
      <c r="K107" s="44"/>
      <c r="L107" s="44"/>
      <c r="M107" s="44" t="e">
        <f t="shared" si="17"/>
        <v>#REF!</v>
      </c>
      <c r="N107" s="44">
        <f t="shared" si="19"/>
        <v>0</v>
      </c>
    </row>
    <row r="108" spans="1:14" s="14" customFormat="1" ht="40.9" customHeight="1" x14ac:dyDescent="0.3">
      <c r="A108" s="13"/>
      <c r="B108" s="46" t="s">
        <v>401</v>
      </c>
      <c r="C108" s="46" t="s">
        <v>60</v>
      </c>
      <c r="D108" s="46" t="s">
        <v>51</v>
      </c>
      <c r="E108" s="34" t="s">
        <v>61</v>
      </c>
      <c r="F108" s="83" t="s">
        <v>472</v>
      </c>
      <c r="G108" s="44">
        <v>659000</v>
      </c>
      <c r="H108" s="44">
        <v>0</v>
      </c>
      <c r="I108" s="44">
        <v>629034.88</v>
      </c>
      <c r="J108" s="44">
        <v>0</v>
      </c>
      <c r="K108" s="44">
        <v>0</v>
      </c>
      <c r="L108" s="44">
        <v>0</v>
      </c>
      <c r="M108" s="44">
        <f t="shared" si="17"/>
        <v>659000</v>
      </c>
      <c r="N108" s="44">
        <f t="shared" si="19"/>
        <v>629034.88</v>
      </c>
    </row>
    <row r="109" spans="1:14" s="14" customFormat="1" ht="49.5" customHeight="1" x14ac:dyDescent="0.3">
      <c r="A109" s="13"/>
      <c r="B109" s="46" t="s">
        <v>402</v>
      </c>
      <c r="C109" s="46" t="s">
        <v>63</v>
      </c>
      <c r="D109" s="46" t="s">
        <v>51</v>
      </c>
      <c r="E109" s="34" t="s">
        <v>64</v>
      </c>
      <c r="F109" s="84" t="s">
        <v>473</v>
      </c>
      <c r="G109" s="44">
        <f t="shared" ref="G109:N109" si="20">G118+G119+G120+G121+G122+G123+G124+G125+G126</f>
        <v>3634324</v>
      </c>
      <c r="H109" s="44">
        <f t="shared" si="20"/>
        <v>2192159</v>
      </c>
      <c r="I109" s="44">
        <f t="shared" si="20"/>
        <v>3477441.56</v>
      </c>
      <c r="J109" s="44">
        <f t="shared" si="20"/>
        <v>0</v>
      </c>
      <c r="K109" s="44">
        <f t="shared" si="20"/>
        <v>0</v>
      </c>
      <c r="L109" s="44">
        <f t="shared" si="20"/>
        <v>0</v>
      </c>
      <c r="M109" s="44">
        <f t="shared" si="20"/>
        <v>3634324</v>
      </c>
      <c r="N109" s="44">
        <f t="shared" si="20"/>
        <v>3477441.56</v>
      </c>
    </row>
    <row r="110" spans="1:14" s="14" customFormat="1" ht="111.6" hidden="1" customHeight="1" x14ac:dyDescent="0.3">
      <c r="A110" s="13"/>
      <c r="B110" s="27"/>
      <c r="C110" s="27"/>
      <c r="D110" s="27"/>
      <c r="E110" s="27"/>
      <c r="F110" s="85" t="s">
        <v>185</v>
      </c>
      <c r="G110" s="191" t="e">
        <f>#REF!+J110</f>
        <v>#REF!</v>
      </c>
      <c r="H110" s="191"/>
      <c r="I110" s="191"/>
      <c r="J110" s="191"/>
      <c r="K110" s="191"/>
      <c r="L110" s="44"/>
      <c r="M110" s="44" t="e">
        <f t="shared" si="17"/>
        <v>#REF!</v>
      </c>
      <c r="N110" s="44">
        <f t="shared" si="19"/>
        <v>0</v>
      </c>
    </row>
    <row r="111" spans="1:14" s="14" customFormat="1" ht="35.25" hidden="1" customHeight="1" x14ac:dyDescent="0.3">
      <c r="A111" s="13"/>
      <c r="B111" s="27"/>
      <c r="C111" s="27"/>
      <c r="D111" s="27"/>
      <c r="E111" s="27"/>
      <c r="F111" s="85" t="s">
        <v>387</v>
      </c>
      <c r="G111" s="191" t="e">
        <f>#REF!+J111</f>
        <v>#REF!</v>
      </c>
      <c r="H111" s="191"/>
      <c r="I111" s="191"/>
      <c r="J111" s="191"/>
      <c r="K111" s="191"/>
      <c r="L111" s="44"/>
      <c r="M111" s="44" t="e">
        <f t="shared" si="17"/>
        <v>#REF!</v>
      </c>
      <c r="N111" s="44">
        <f t="shared" si="19"/>
        <v>0</v>
      </c>
    </row>
    <row r="112" spans="1:14" s="14" customFormat="1" ht="63.75" hidden="1" customHeight="1" x14ac:dyDescent="0.3">
      <c r="A112" s="13"/>
      <c r="B112" s="27"/>
      <c r="C112" s="27"/>
      <c r="D112" s="27"/>
      <c r="E112" s="27"/>
      <c r="F112" s="85" t="s">
        <v>186</v>
      </c>
      <c r="G112" s="191" t="e">
        <f>#REF!+J112</f>
        <v>#REF!</v>
      </c>
      <c r="H112" s="191"/>
      <c r="I112" s="191"/>
      <c r="J112" s="191"/>
      <c r="K112" s="191"/>
      <c r="L112" s="44"/>
      <c r="M112" s="44" t="e">
        <f t="shared" si="17"/>
        <v>#REF!</v>
      </c>
      <c r="N112" s="44">
        <f t="shared" si="19"/>
        <v>0</v>
      </c>
    </row>
    <row r="113" spans="1:14" s="14" customFormat="1" ht="69.599999999999994" hidden="1" customHeight="1" x14ac:dyDescent="0.3">
      <c r="A113" s="13"/>
      <c r="B113" s="86"/>
      <c r="C113" s="86"/>
      <c r="D113" s="86"/>
      <c r="E113" s="86"/>
      <c r="F113" s="85" t="s">
        <v>187</v>
      </c>
      <c r="G113" s="191" t="e">
        <f>#REF!+J113</f>
        <v>#REF!</v>
      </c>
      <c r="H113" s="191"/>
      <c r="I113" s="191"/>
      <c r="J113" s="191"/>
      <c r="K113" s="191"/>
      <c r="L113" s="44"/>
      <c r="M113" s="44" t="e">
        <f t="shared" si="17"/>
        <v>#REF!</v>
      </c>
      <c r="N113" s="44">
        <f t="shared" si="19"/>
        <v>0</v>
      </c>
    </row>
    <row r="114" spans="1:14" s="14" customFormat="1" ht="44.25" hidden="1" customHeight="1" x14ac:dyDescent="0.3">
      <c r="A114" s="13"/>
      <c r="B114" s="86"/>
      <c r="C114" s="86"/>
      <c r="D114" s="86"/>
      <c r="E114" s="86"/>
      <c r="F114" s="85" t="s">
        <v>426</v>
      </c>
      <c r="G114" s="191" t="e">
        <f>#REF!+J114</f>
        <v>#REF!</v>
      </c>
      <c r="H114" s="191"/>
      <c r="I114" s="191"/>
      <c r="J114" s="191"/>
      <c r="K114" s="191"/>
      <c r="L114" s="44"/>
      <c r="M114" s="44" t="e">
        <f t="shared" si="17"/>
        <v>#REF!</v>
      </c>
      <c r="N114" s="44">
        <f t="shared" si="19"/>
        <v>0</v>
      </c>
    </row>
    <row r="115" spans="1:14" s="14" customFormat="1" ht="85.5" hidden="1" customHeight="1" x14ac:dyDescent="0.3">
      <c r="A115" s="13"/>
      <c r="B115" s="86"/>
      <c r="C115" s="86"/>
      <c r="D115" s="86"/>
      <c r="E115" s="86"/>
      <c r="F115" s="87" t="s">
        <v>336</v>
      </c>
      <c r="G115" s="191" t="e">
        <f>#REF!+J115</f>
        <v>#REF!</v>
      </c>
      <c r="H115" s="191"/>
      <c r="I115" s="191"/>
      <c r="J115" s="191"/>
      <c r="K115" s="191"/>
      <c r="L115" s="44"/>
      <c r="M115" s="44" t="e">
        <f t="shared" si="17"/>
        <v>#REF!</v>
      </c>
      <c r="N115" s="44">
        <f t="shared" si="19"/>
        <v>0</v>
      </c>
    </row>
    <row r="116" spans="1:14" s="14" customFormat="1" ht="69.599999999999994" hidden="1" customHeight="1" x14ac:dyDescent="0.3">
      <c r="A116" s="13"/>
      <c r="B116" s="86"/>
      <c r="C116" s="86"/>
      <c r="D116" s="86"/>
      <c r="E116" s="86"/>
      <c r="F116" s="88" t="s">
        <v>386</v>
      </c>
      <c r="G116" s="191" t="e">
        <f>#REF!+J116</f>
        <v>#REF!</v>
      </c>
      <c r="H116" s="191"/>
      <c r="I116" s="191"/>
      <c r="J116" s="191"/>
      <c r="K116" s="191"/>
      <c r="L116" s="44"/>
      <c r="M116" s="44" t="e">
        <f t="shared" si="17"/>
        <v>#REF!</v>
      </c>
      <c r="N116" s="44">
        <f t="shared" si="19"/>
        <v>0</v>
      </c>
    </row>
    <row r="117" spans="1:14" s="14" customFormat="1" ht="46.9" hidden="1" customHeight="1" x14ac:dyDescent="0.3">
      <c r="A117" s="13"/>
      <c r="B117" s="89"/>
      <c r="C117" s="89"/>
      <c r="D117" s="89"/>
      <c r="E117" s="89"/>
      <c r="F117" s="85" t="s">
        <v>66</v>
      </c>
      <c r="G117" s="191" t="e">
        <f>#REF!+J117</f>
        <v>#REF!</v>
      </c>
      <c r="H117" s="191"/>
      <c r="I117" s="191"/>
      <c r="J117" s="191"/>
      <c r="K117" s="191"/>
      <c r="L117" s="44"/>
      <c r="M117" s="44" t="e">
        <f t="shared" si="17"/>
        <v>#REF!</v>
      </c>
      <c r="N117" s="44">
        <f t="shared" si="19"/>
        <v>0</v>
      </c>
    </row>
    <row r="118" spans="1:14" s="14" customFormat="1" ht="121.5" customHeight="1" x14ac:dyDescent="0.3">
      <c r="A118" s="13"/>
      <c r="B118" s="28"/>
      <c r="C118" s="28"/>
      <c r="D118" s="28"/>
      <c r="E118" s="28"/>
      <c r="F118" s="84" t="s">
        <v>666</v>
      </c>
      <c r="G118" s="44">
        <v>1655859</v>
      </c>
      <c r="H118" s="44">
        <v>0</v>
      </c>
      <c r="I118" s="44">
        <v>1598336.62</v>
      </c>
      <c r="J118" s="44">
        <v>0</v>
      </c>
      <c r="K118" s="44">
        <v>0</v>
      </c>
      <c r="L118" s="44">
        <v>0</v>
      </c>
      <c r="M118" s="44">
        <f t="shared" si="17"/>
        <v>1655859</v>
      </c>
      <c r="N118" s="44">
        <f t="shared" si="19"/>
        <v>1598336.62</v>
      </c>
    </row>
    <row r="119" spans="1:14" s="14" customFormat="1" ht="48" customHeight="1" x14ac:dyDescent="0.3">
      <c r="A119" s="13"/>
      <c r="B119" s="28"/>
      <c r="C119" s="28"/>
      <c r="D119" s="28"/>
      <c r="E119" s="28"/>
      <c r="F119" s="84" t="s">
        <v>667</v>
      </c>
      <c r="G119" s="44">
        <v>256000</v>
      </c>
      <c r="H119" s="44">
        <v>198000</v>
      </c>
      <c r="I119" s="44">
        <v>256000</v>
      </c>
      <c r="J119" s="44">
        <v>0</v>
      </c>
      <c r="K119" s="44">
        <v>0</v>
      </c>
      <c r="L119" s="44">
        <v>0</v>
      </c>
      <c r="M119" s="44">
        <f t="shared" si="17"/>
        <v>256000</v>
      </c>
      <c r="N119" s="44">
        <f t="shared" si="19"/>
        <v>256000</v>
      </c>
    </row>
    <row r="120" spans="1:14" s="14" customFormat="1" ht="75" customHeight="1" x14ac:dyDescent="0.3">
      <c r="A120" s="13"/>
      <c r="B120" s="28"/>
      <c r="C120" s="28"/>
      <c r="D120" s="28"/>
      <c r="E120" s="28"/>
      <c r="F120" s="84" t="s">
        <v>668</v>
      </c>
      <c r="G120" s="44">
        <v>121074</v>
      </c>
      <c r="H120" s="44">
        <v>161548</v>
      </c>
      <c r="I120" s="44">
        <v>106801.2</v>
      </c>
      <c r="J120" s="44">
        <v>0</v>
      </c>
      <c r="K120" s="44">
        <v>0</v>
      </c>
      <c r="L120" s="44">
        <v>0</v>
      </c>
      <c r="M120" s="44">
        <f t="shared" si="17"/>
        <v>121074</v>
      </c>
      <c r="N120" s="44">
        <f t="shared" si="19"/>
        <v>106801.2</v>
      </c>
    </row>
    <row r="121" spans="1:14" s="14" customFormat="1" ht="53.45" customHeight="1" x14ac:dyDescent="0.3">
      <c r="A121" s="13"/>
      <c r="B121" s="28"/>
      <c r="C121" s="28"/>
      <c r="D121" s="28"/>
      <c r="E121" s="28"/>
      <c r="F121" s="84" t="s">
        <v>669</v>
      </c>
      <c r="G121" s="44">
        <v>18240</v>
      </c>
      <c r="H121" s="44">
        <v>50400</v>
      </c>
      <c r="I121" s="44">
        <v>17595.8</v>
      </c>
      <c r="J121" s="44">
        <v>0</v>
      </c>
      <c r="K121" s="44">
        <v>0</v>
      </c>
      <c r="L121" s="44">
        <v>0</v>
      </c>
      <c r="M121" s="44">
        <f t="shared" si="17"/>
        <v>18240</v>
      </c>
      <c r="N121" s="44">
        <f t="shared" si="19"/>
        <v>17595.8</v>
      </c>
    </row>
    <row r="122" spans="1:14" s="14" customFormat="1" ht="43.5" hidden="1" customHeight="1" x14ac:dyDescent="0.3">
      <c r="A122" s="13"/>
      <c r="B122" s="28"/>
      <c r="C122" s="28"/>
      <c r="D122" s="28"/>
      <c r="E122" s="28"/>
      <c r="F122" s="84" t="s">
        <v>474</v>
      </c>
      <c r="G122" s="44">
        <v>0</v>
      </c>
      <c r="H122" s="44">
        <v>280602</v>
      </c>
      <c r="I122" s="44">
        <v>0</v>
      </c>
      <c r="J122" s="44">
        <v>0</v>
      </c>
      <c r="K122" s="44">
        <v>0</v>
      </c>
      <c r="L122" s="44">
        <v>0</v>
      </c>
      <c r="M122" s="44">
        <f t="shared" si="17"/>
        <v>0</v>
      </c>
      <c r="N122" s="44">
        <f t="shared" si="19"/>
        <v>0</v>
      </c>
    </row>
    <row r="123" spans="1:14" s="14" customFormat="1" ht="90.75" customHeight="1" x14ac:dyDescent="0.3">
      <c r="A123" s="13"/>
      <c r="B123" s="28"/>
      <c r="C123" s="28"/>
      <c r="D123" s="28"/>
      <c r="E123" s="28"/>
      <c r="F123" s="84" t="s">
        <v>477</v>
      </c>
      <c r="G123" s="44">
        <v>548791</v>
      </c>
      <c r="H123" s="44">
        <v>595879</v>
      </c>
      <c r="I123" s="44">
        <v>548790.5</v>
      </c>
      <c r="J123" s="44">
        <v>0</v>
      </c>
      <c r="K123" s="44">
        <v>0</v>
      </c>
      <c r="L123" s="44">
        <v>0</v>
      </c>
      <c r="M123" s="44">
        <f t="shared" si="17"/>
        <v>548791</v>
      </c>
      <c r="N123" s="44">
        <f t="shared" si="19"/>
        <v>548790.5</v>
      </c>
    </row>
    <row r="124" spans="1:14" s="14" customFormat="1" ht="70.900000000000006" customHeight="1" x14ac:dyDescent="0.3">
      <c r="A124" s="13"/>
      <c r="B124" s="28"/>
      <c r="C124" s="28"/>
      <c r="D124" s="28"/>
      <c r="E124" s="28"/>
      <c r="F124" s="84" t="s">
        <v>479</v>
      </c>
      <c r="G124" s="44">
        <v>473060</v>
      </c>
      <c r="H124" s="44">
        <v>398430</v>
      </c>
      <c r="I124" s="44">
        <v>457200.32</v>
      </c>
      <c r="J124" s="44">
        <v>0</v>
      </c>
      <c r="K124" s="44">
        <v>0</v>
      </c>
      <c r="L124" s="44">
        <v>0</v>
      </c>
      <c r="M124" s="44">
        <f t="shared" si="17"/>
        <v>473060</v>
      </c>
      <c r="N124" s="44">
        <f t="shared" si="19"/>
        <v>457200.32</v>
      </c>
    </row>
    <row r="125" spans="1:14" s="14" customFormat="1" ht="58.5" customHeight="1" x14ac:dyDescent="0.3">
      <c r="A125" s="13"/>
      <c r="B125" s="28"/>
      <c r="C125" s="28"/>
      <c r="D125" s="28"/>
      <c r="E125" s="28"/>
      <c r="F125" s="84" t="s">
        <v>475</v>
      </c>
      <c r="G125" s="44">
        <v>561000</v>
      </c>
      <c r="H125" s="44">
        <v>501000</v>
      </c>
      <c r="I125" s="44">
        <v>492417.12</v>
      </c>
      <c r="J125" s="44">
        <v>0</v>
      </c>
      <c r="K125" s="44">
        <v>0</v>
      </c>
      <c r="L125" s="44">
        <v>0</v>
      </c>
      <c r="M125" s="44">
        <f t="shared" si="17"/>
        <v>561000</v>
      </c>
      <c r="N125" s="44">
        <f t="shared" si="19"/>
        <v>492417.12</v>
      </c>
    </row>
    <row r="126" spans="1:14" s="14" customFormat="1" ht="44.25" customHeight="1" x14ac:dyDescent="0.3">
      <c r="A126" s="13"/>
      <c r="B126" s="28"/>
      <c r="C126" s="28"/>
      <c r="D126" s="28"/>
      <c r="E126" s="28"/>
      <c r="F126" s="84" t="s">
        <v>476</v>
      </c>
      <c r="G126" s="44">
        <v>300</v>
      </c>
      <c r="H126" s="44">
        <v>6300</v>
      </c>
      <c r="I126" s="44">
        <v>300</v>
      </c>
      <c r="J126" s="44">
        <v>0</v>
      </c>
      <c r="K126" s="44">
        <v>0</v>
      </c>
      <c r="L126" s="44">
        <v>0</v>
      </c>
      <c r="M126" s="44">
        <f t="shared" si="17"/>
        <v>300</v>
      </c>
      <c r="N126" s="44">
        <f t="shared" si="19"/>
        <v>300</v>
      </c>
    </row>
    <row r="127" spans="1:14" s="14" customFormat="1" ht="60" hidden="1" customHeight="1" x14ac:dyDescent="0.3">
      <c r="A127" s="13"/>
      <c r="B127" s="53" t="s">
        <v>403</v>
      </c>
      <c r="C127" s="53" t="s">
        <v>88</v>
      </c>
      <c r="D127" s="53" t="s">
        <v>35</v>
      </c>
      <c r="E127" s="50" t="s">
        <v>89</v>
      </c>
      <c r="F127" s="35"/>
      <c r="G127" s="43">
        <f>G128</f>
        <v>0</v>
      </c>
      <c r="H127" s="43"/>
      <c r="I127" s="43"/>
      <c r="J127" s="43">
        <f>J128</f>
        <v>0</v>
      </c>
      <c r="K127" s="43"/>
      <c r="L127" s="43"/>
      <c r="M127" s="44">
        <f t="shared" si="17"/>
        <v>0</v>
      </c>
      <c r="N127" s="44">
        <f t="shared" si="19"/>
        <v>0</v>
      </c>
    </row>
    <row r="128" spans="1:14" s="14" customFormat="1" ht="94.5" hidden="1" x14ac:dyDescent="0.3">
      <c r="A128" s="13"/>
      <c r="B128" s="53"/>
      <c r="C128" s="53"/>
      <c r="D128" s="53"/>
      <c r="E128" s="90"/>
      <c r="F128" s="35" t="s">
        <v>340</v>
      </c>
      <c r="G128" s="43"/>
      <c r="H128" s="43"/>
      <c r="I128" s="43"/>
      <c r="J128" s="43"/>
      <c r="K128" s="43"/>
      <c r="L128" s="43"/>
      <c r="M128" s="44">
        <f t="shared" si="17"/>
        <v>0</v>
      </c>
      <c r="N128" s="44">
        <f t="shared" si="19"/>
        <v>0</v>
      </c>
    </row>
    <row r="129" spans="1:14" s="14" customFormat="1" ht="51" customHeight="1" x14ac:dyDescent="0.3">
      <c r="A129" s="13"/>
      <c r="B129" s="53"/>
      <c r="C129" s="53"/>
      <c r="D129" s="53"/>
      <c r="E129" s="90"/>
      <c r="F129" s="59" t="s">
        <v>363</v>
      </c>
      <c r="G129" s="43">
        <f t="shared" ref="G129:L129" si="21">G130+G132+G133+G131</f>
        <v>117955</v>
      </c>
      <c r="H129" s="43">
        <f t="shared" si="21"/>
        <v>0</v>
      </c>
      <c r="I129" s="43">
        <f t="shared" si="21"/>
        <v>63155</v>
      </c>
      <c r="J129" s="43">
        <f t="shared" si="21"/>
        <v>22000</v>
      </c>
      <c r="K129" s="43">
        <f t="shared" si="21"/>
        <v>0</v>
      </c>
      <c r="L129" s="43">
        <f t="shared" si="21"/>
        <v>20916</v>
      </c>
      <c r="M129" s="43">
        <f t="shared" si="17"/>
        <v>139955</v>
      </c>
      <c r="N129" s="43">
        <f t="shared" si="19"/>
        <v>84071</v>
      </c>
    </row>
    <row r="130" spans="1:14" s="14" customFormat="1" ht="62.25" customHeight="1" x14ac:dyDescent="0.3">
      <c r="A130" s="13"/>
      <c r="B130" s="46" t="s">
        <v>395</v>
      </c>
      <c r="C130" s="30" t="s">
        <v>214</v>
      </c>
      <c r="D130" s="30" t="s">
        <v>146</v>
      </c>
      <c r="E130" s="78" t="s">
        <v>215</v>
      </c>
      <c r="F130" s="32" t="s">
        <v>670</v>
      </c>
      <c r="G130" s="44">
        <v>102355</v>
      </c>
      <c r="H130" s="44">
        <v>0</v>
      </c>
      <c r="I130" s="44">
        <v>47555</v>
      </c>
      <c r="J130" s="44">
        <v>0</v>
      </c>
      <c r="K130" s="44">
        <v>0</v>
      </c>
      <c r="L130" s="44">
        <v>0</v>
      </c>
      <c r="M130" s="44">
        <f t="shared" si="17"/>
        <v>102355</v>
      </c>
      <c r="N130" s="44">
        <f t="shared" si="19"/>
        <v>47555</v>
      </c>
    </row>
    <row r="131" spans="1:14" s="14" customFormat="1" ht="72.75" customHeight="1" x14ac:dyDescent="0.3">
      <c r="A131" s="13"/>
      <c r="B131" s="30" t="s">
        <v>396</v>
      </c>
      <c r="C131" s="30" t="s">
        <v>68</v>
      </c>
      <c r="D131" s="30" t="s">
        <v>69</v>
      </c>
      <c r="E131" s="63" t="s">
        <v>218</v>
      </c>
      <c r="F131" s="35" t="s">
        <v>671</v>
      </c>
      <c r="G131" s="44">
        <v>0</v>
      </c>
      <c r="H131" s="44">
        <v>0</v>
      </c>
      <c r="I131" s="44">
        <v>0</v>
      </c>
      <c r="J131" s="44">
        <v>22000</v>
      </c>
      <c r="K131" s="44">
        <v>0</v>
      </c>
      <c r="L131" s="44">
        <v>20916</v>
      </c>
      <c r="M131" s="44">
        <f t="shared" si="17"/>
        <v>22000</v>
      </c>
      <c r="N131" s="44">
        <f t="shared" si="19"/>
        <v>20916</v>
      </c>
    </row>
    <row r="132" spans="1:14" ht="54" customHeight="1" x14ac:dyDescent="0.2">
      <c r="B132" s="46" t="s">
        <v>405</v>
      </c>
      <c r="C132" s="46" t="s">
        <v>292</v>
      </c>
      <c r="D132" s="46" t="s">
        <v>51</v>
      </c>
      <c r="E132" s="34" t="s">
        <v>291</v>
      </c>
      <c r="F132" s="32" t="s">
        <v>672</v>
      </c>
      <c r="G132" s="44">
        <v>15600</v>
      </c>
      <c r="H132" s="44"/>
      <c r="I132" s="44">
        <v>15600</v>
      </c>
      <c r="J132" s="44">
        <v>0</v>
      </c>
      <c r="K132" s="44"/>
      <c r="L132" s="44">
        <v>0</v>
      </c>
      <c r="M132" s="44">
        <f t="shared" si="17"/>
        <v>15600</v>
      </c>
      <c r="N132" s="44">
        <f t="shared" si="19"/>
        <v>15600</v>
      </c>
    </row>
    <row r="133" spans="1:14" ht="75" hidden="1" customHeight="1" x14ac:dyDescent="0.2">
      <c r="B133" s="46" t="s">
        <v>406</v>
      </c>
      <c r="C133" s="46" t="s">
        <v>108</v>
      </c>
      <c r="D133" s="46" t="s">
        <v>109</v>
      </c>
      <c r="E133" s="50" t="s">
        <v>110</v>
      </c>
      <c r="F133" s="32"/>
      <c r="G133" s="44"/>
      <c r="H133" s="44"/>
      <c r="I133" s="44"/>
      <c r="J133" s="43"/>
      <c r="K133" s="43"/>
      <c r="L133" s="43"/>
      <c r="M133" s="44">
        <f t="shared" si="17"/>
        <v>0</v>
      </c>
      <c r="N133" s="44">
        <f t="shared" si="19"/>
        <v>0</v>
      </c>
    </row>
    <row r="134" spans="1:14" s="7" customFormat="1" ht="73.150000000000006" hidden="1" customHeight="1" x14ac:dyDescent="0.2">
      <c r="A134" s="6"/>
      <c r="B134" s="46"/>
      <c r="C134" s="46"/>
      <c r="D134" s="46"/>
      <c r="E134" s="50"/>
      <c r="F134" s="59" t="s">
        <v>346</v>
      </c>
      <c r="G134" s="43">
        <v>0</v>
      </c>
      <c r="H134" s="43"/>
      <c r="I134" s="43"/>
      <c r="J134" s="43">
        <f>J137</f>
        <v>0</v>
      </c>
      <c r="K134" s="43"/>
      <c r="L134" s="43"/>
      <c r="M134" s="43">
        <f t="shared" si="17"/>
        <v>0</v>
      </c>
      <c r="N134" s="43">
        <f t="shared" si="19"/>
        <v>0</v>
      </c>
    </row>
    <row r="135" spans="1:14" ht="55.9" customHeight="1" x14ac:dyDescent="0.2">
      <c r="B135" s="30" t="s">
        <v>496</v>
      </c>
      <c r="C135" s="30" t="s">
        <v>488</v>
      </c>
      <c r="D135" s="30" t="s">
        <v>43</v>
      </c>
      <c r="E135" s="41" t="s">
        <v>487</v>
      </c>
      <c r="F135" s="59" t="s">
        <v>489</v>
      </c>
      <c r="G135" s="43">
        <f t="shared" ref="G135:L135" si="22">G136+G137+G138</f>
        <v>0</v>
      </c>
      <c r="H135" s="43">
        <f t="shared" si="22"/>
        <v>0</v>
      </c>
      <c r="I135" s="43">
        <f t="shared" si="22"/>
        <v>0</v>
      </c>
      <c r="J135" s="43">
        <f t="shared" si="22"/>
        <v>946000</v>
      </c>
      <c r="K135" s="43">
        <f t="shared" si="22"/>
        <v>0</v>
      </c>
      <c r="L135" s="43">
        <f t="shared" si="22"/>
        <v>946000</v>
      </c>
      <c r="M135" s="43">
        <f t="shared" si="17"/>
        <v>946000</v>
      </c>
      <c r="N135" s="43">
        <f t="shared" si="19"/>
        <v>946000</v>
      </c>
    </row>
    <row r="136" spans="1:14" ht="72" customHeight="1" x14ac:dyDescent="0.2">
      <c r="A136" s="2"/>
      <c r="B136" s="46"/>
      <c r="C136" s="46"/>
      <c r="D136" s="46"/>
      <c r="E136" s="50"/>
      <c r="F136" s="32" t="s">
        <v>567</v>
      </c>
      <c r="G136" s="44">
        <v>0</v>
      </c>
      <c r="H136" s="44">
        <v>0</v>
      </c>
      <c r="I136" s="44">
        <v>0</v>
      </c>
      <c r="J136" s="44">
        <v>946000</v>
      </c>
      <c r="K136" s="44">
        <v>0</v>
      </c>
      <c r="L136" s="44">
        <v>946000</v>
      </c>
      <c r="M136" s="44">
        <f t="shared" si="17"/>
        <v>946000</v>
      </c>
      <c r="N136" s="44">
        <f t="shared" si="19"/>
        <v>946000</v>
      </c>
    </row>
    <row r="137" spans="1:14" ht="69.599999999999994" hidden="1" customHeight="1" x14ac:dyDescent="0.25">
      <c r="A137" s="2"/>
      <c r="B137" s="91"/>
      <c r="C137" s="91"/>
      <c r="D137" s="91"/>
      <c r="E137" s="63"/>
      <c r="F137" s="32" t="s">
        <v>495</v>
      </c>
      <c r="G137" s="44">
        <v>0</v>
      </c>
      <c r="H137" s="44">
        <v>0</v>
      </c>
      <c r="I137" s="44">
        <v>0</v>
      </c>
      <c r="J137" s="44">
        <v>0</v>
      </c>
      <c r="K137" s="44">
        <v>0</v>
      </c>
      <c r="L137" s="44">
        <v>0</v>
      </c>
      <c r="M137" s="44">
        <f t="shared" si="17"/>
        <v>0</v>
      </c>
      <c r="N137" s="44">
        <f t="shared" si="19"/>
        <v>0</v>
      </c>
    </row>
    <row r="138" spans="1:14" ht="61.9" hidden="1" customHeight="1" x14ac:dyDescent="0.25">
      <c r="A138" s="2"/>
      <c r="B138" s="91"/>
      <c r="C138" s="91"/>
      <c r="D138" s="91"/>
      <c r="E138" s="63"/>
      <c r="F138" s="32" t="s">
        <v>526</v>
      </c>
      <c r="G138" s="44">
        <v>0</v>
      </c>
      <c r="H138" s="44">
        <v>0</v>
      </c>
      <c r="I138" s="44">
        <v>0</v>
      </c>
      <c r="J138" s="44">
        <v>0</v>
      </c>
      <c r="K138" s="44">
        <v>0</v>
      </c>
      <c r="L138" s="44">
        <v>0</v>
      </c>
      <c r="M138" s="44">
        <f t="shared" si="17"/>
        <v>0</v>
      </c>
      <c r="N138" s="44">
        <f t="shared" si="19"/>
        <v>0</v>
      </c>
    </row>
    <row r="139" spans="1:14" ht="33.75" customHeight="1" x14ac:dyDescent="0.2">
      <c r="A139" s="2"/>
      <c r="B139" s="30"/>
      <c r="C139" s="45"/>
      <c r="D139" s="45"/>
      <c r="E139" s="45" t="s">
        <v>7</v>
      </c>
      <c r="F139" s="42"/>
      <c r="G139" s="43">
        <f t="shared" ref="G139:L139" si="23">G135+G94+G129</f>
        <v>20644525.800000001</v>
      </c>
      <c r="H139" s="43">
        <f t="shared" si="23"/>
        <v>2192159</v>
      </c>
      <c r="I139" s="43">
        <f t="shared" si="23"/>
        <v>18919370.210000001</v>
      </c>
      <c r="J139" s="43">
        <f t="shared" si="23"/>
        <v>17049740</v>
      </c>
      <c r="K139" s="43">
        <f t="shared" si="23"/>
        <v>0</v>
      </c>
      <c r="L139" s="43">
        <f t="shared" si="23"/>
        <v>16553162</v>
      </c>
      <c r="M139" s="43">
        <f>G139+J139</f>
        <v>37694265.799999997</v>
      </c>
      <c r="N139" s="43">
        <f>I139+L139</f>
        <v>35472532.210000001</v>
      </c>
    </row>
    <row r="140" spans="1:14" ht="90" customHeight="1" x14ac:dyDescent="0.2">
      <c r="A140" s="2"/>
      <c r="B140" s="30" t="s">
        <v>47</v>
      </c>
      <c r="C140" s="55"/>
      <c r="D140" s="55"/>
      <c r="E140" s="31" t="s">
        <v>422</v>
      </c>
      <c r="F140" s="35"/>
      <c r="G140" s="44"/>
      <c r="H140" s="44"/>
      <c r="I140" s="44"/>
      <c r="J140" s="44"/>
      <c r="K140" s="44"/>
      <c r="L140" s="44"/>
      <c r="M140" s="44"/>
      <c r="N140" s="44"/>
    </row>
    <row r="141" spans="1:14" ht="70.5" hidden="1" customHeight="1" x14ac:dyDescent="0.2">
      <c r="A141" s="2"/>
      <c r="B141" s="30" t="s">
        <v>48</v>
      </c>
      <c r="C141" s="55"/>
      <c r="D141" s="55"/>
      <c r="E141" s="34" t="s">
        <v>422</v>
      </c>
      <c r="F141" s="35"/>
      <c r="G141" s="44"/>
      <c r="H141" s="44"/>
      <c r="I141" s="44"/>
      <c r="J141" s="44"/>
      <c r="K141" s="44"/>
      <c r="L141" s="44"/>
      <c r="M141" s="44"/>
      <c r="N141" s="44"/>
    </row>
    <row r="142" spans="1:14" ht="73.150000000000006" hidden="1" customHeight="1" x14ac:dyDescent="0.2">
      <c r="A142" s="2"/>
      <c r="B142" s="36"/>
      <c r="C142" s="67"/>
      <c r="D142" s="67"/>
      <c r="E142" s="67"/>
      <c r="F142" s="66" t="s">
        <v>353</v>
      </c>
      <c r="G142" s="190" t="e">
        <f>#REF!+J142</f>
        <v>#REF!</v>
      </c>
      <c r="H142" s="190"/>
      <c r="I142" s="190"/>
      <c r="J142" s="190">
        <f>J143+J146+J147+J151+J155+J156+J152+J144+J166</f>
        <v>0</v>
      </c>
      <c r="K142" s="190"/>
      <c r="L142" s="43"/>
      <c r="M142" s="44" t="e">
        <f t="shared" ref="M142:M207" si="24">G142+J142</f>
        <v>#REF!</v>
      </c>
      <c r="N142" s="44">
        <f t="shared" si="19"/>
        <v>0</v>
      </c>
    </row>
    <row r="143" spans="1:14" ht="61.15" hidden="1" customHeight="1" x14ac:dyDescent="0.2">
      <c r="A143" s="2"/>
      <c r="B143" s="92" t="s">
        <v>213</v>
      </c>
      <c r="C143" s="92" t="s">
        <v>214</v>
      </c>
      <c r="D143" s="36" t="s">
        <v>146</v>
      </c>
      <c r="E143" s="93" t="s">
        <v>315</v>
      </c>
      <c r="F143" s="62" t="s">
        <v>224</v>
      </c>
      <c r="G143" s="191" t="e">
        <f>#REF!+J143</f>
        <v>#REF!</v>
      </c>
      <c r="H143" s="191"/>
      <c r="I143" s="191"/>
      <c r="J143" s="191"/>
      <c r="K143" s="191"/>
      <c r="L143" s="44"/>
      <c r="M143" s="44" t="e">
        <f t="shared" si="24"/>
        <v>#REF!</v>
      </c>
      <c r="N143" s="44">
        <f t="shared" si="19"/>
        <v>0</v>
      </c>
    </row>
    <row r="144" spans="1:14" ht="43.9" hidden="1" customHeight="1" x14ac:dyDescent="0.2">
      <c r="A144" s="2"/>
      <c r="B144" s="36" t="s">
        <v>67</v>
      </c>
      <c r="C144" s="36" t="s">
        <v>68</v>
      </c>
      <c r="D144" s="92" t="s">
        <v>69</v>
      </c>
      <c r="E144" s="94" t="s">
        <v>218</v>
      </c>
      <c r="F144" s="62" t="s">
        <v>279</v>
      </c>
      <c r="G144" s="191" t="e">
        <f>#REF!+J144</f>
        <v>#REF!</v>
      </c>
      <c r="H144" s="191"/>
      <c r="I144" s="191"/>
      <c r="J144" s="191"/>
      <c r="K144" s="191"/>
      <c r="L144" s="44"/>
      <c r="M144" s="44" t="e">
        <f t="shared" si="24"/>
        <v>#REF!</v>
      </c>
      <c r="N144" s="44">
        <f t="shared" si="19"/>
        <v>0</v>
      </c>
    </row>
    <row r="145" spans="1:14" ht="53.25" hidden="1" customHeight="1" x14ac:dyDescent="0.2">
      <c r="A145" s="2"/>
      <c r="B145" s="36"/>
      <c r="C145" s="36"/>
      <c r="D145" s="36"/>
      <c r="E145" s="65"/>
      <c r="F145" s="62"/>
      <c r="G145" s="191" t="e">
        <f>#REF!+J145</f>
        <v>#REF!</v>
      </c>
      <c r="H145" s="191"/>
      <c r="I145" s="191"/>
      <c r="J145" s="191"/>
      <c r="K145" s="191"/>
      <c r="L145" s="44"/>
      <c r="M145" s="44" t="e">
        <f t="shared" si="24"/>
        <v>#REF!</v>
      </c>
      <c r="N145" s="44">
        <f t="shared" si="19"/>
        <v>0</v>
      </c>
    </row>
    <row r="146" spans="1:14" ht="51.6" hidden="1" customHeight="1" x14ac:dyDescent="0.2">
      <c r="A146" s="2"/>
      <c r="B146" s="64" t="s">
        <v>49</v>
      </c>
      <c r="C146" s="64" t="s">
        <v>50</v>
      </c>
      <c r="D146" s="64" t="s">
        <v>51</v>
      </c>
      <c r="E146" s="95" t="s">
        <v>52</v>
      </c>
      <c r="F146" s="62" t="s">
        <v>204</v>
      </c>
      <c r="G146" s="191" t="e">
        <f>#REF!+J146</f>
        <v>#REF!</v>
      </c>
      <c r="H146" s="191"/>
      <c r="I146" s="191"/>
      <c r="J146" s="191"/>
      <c r="K146" s="191"/>
      <c r="L146" s="44"/>
      <c r="M146" s="44" t="e">
        <f t="shared" si="24"/>
        <v>#REF!</v>
      </c>
      <c r="N146" s="44">
        <f t="shared" si="19"/>
        <v>0</v>
      </c>
    </row>
    <row r="147" spans="1:14" ht="43.15" hidden="1" customHeight="1" x14ac:dyDescent="0.2">
      <c r="A147" s="2"/>
      <c r="B147" s="64" t="s">
        <v>53</v>
      </c>
      <c r="C147" s="64" t="s">
        <v>54</v>
      </c>
      <c r="D147" s="64" t="s">
        <v>51</v>
      </c>
      <c r="E147" s="88" t="s">
        <v>55</v>
      </c>
      <c r="F147" s="62"/>
      <c r="G147" s="191" t="e">
        <f>#REF!+J147</f>
        <v>#REF!</v>
      </c>
      <c r="H147" s="191"/>
      <c r="I147" s="191"/>
      <c r="J147" s="191"/>
      <c r="K147" s="191"/>
      <c r="L147" s="44"/>
      <c r="M147" s="44" t="e">
        <f t="shared" si="24"/>
        <v>#REF!</v>
      </c>
      <c r="N147" s="44">
        <f t="shared" si="19"/>
        <v>0</v>
      </c>
    </row>
    <row r="148" spans="1:14" ht="40.9" hidden="1" customHeight="1" x14ac:dyDescent="0.2">
      <c r="A148" s="2"/>
      <c r="B148" s="80"/>
      <c r="C148" s="80"/>
      <c r="D148" s="80"/>
      <c r="E148" s="81"/>
      <c r="F148" s="62" t="s">
        <v>310</v>
      </c>
      <c r="G148" s="191" t="e">
        <f>#REF!+J148</f>
        <v>#REF!</v>
      </c>
      <c r="H148" s="191"/>
      <c r="I148" s="191"/>
      <c r="J148" s="191"/>
      <c r="K148" s="191"/>
      <c r="L148" s="44"/>
      <c r="M148" s="44" t="e">
        <f t="shared" si="24"/>
        <v>#REF!</v>
      </c>
      <c r="N148" s="44">
        <f t="shared" si="19"/>
        <v>0</v>
      </c>
    </row>
    <row r="149" spans="1:14" ht="36" hidden="1" customHeight="1" x14ac:dyDescent="0.2">
      <c r="A149" s="2"/>
      <c r="B149" s="36"/>
      <c r="C149" s="36"/>
      <c r="D149" s="36"/>
      <c r="E149" s="36"/>
      <c r="F149" s="62" t="s">
        <v>304</v>
      </c>
      <c r="G149" s="191" t="e">
        <f>#REF!+J149</f>
        <v>#REF!</v>
      </c>
      <c r="H149" s="191"/>
      <c r="I149" s="191"/>
      <c r="J149" s="191"/>
      <c r="K149" s="191"/>
      <c r="L149" s="44"/>
      <c r="M149" s="44" t="e">
        <f t="shared" si="24"/>
        <v>#REF!</v>
      </c>
      <c r="N149" s="44">
        <f t="shared" si="19"/>
        <v>0</v>
      </c>
    </row>
    <row r="150" spans="1:14" ht="56.45" hidden="1" customHeight="1" x14ac:dyDescent="0.2">
      <c r="A150" s="2"/>
      <c r="B150" s="76"/>
      <c r="C150" s="76"/>
      <c r="D150" s="76"/>
      <c r="E150" s="76"/>
      <c r="F150" s="62" t="s">
        <v>205</v>
      </c>
      <c r="G150" s="191" t="e">
        <f>#REF!+J150</f>
        <v>#REF!</v>
      </c>
      <c r="H150" s="191"/>
      <c r="I150" s="191"/>
      <c r="J150" s="191"/>
      <c r="K150" s="191"/>
      <c r="L150" s="44"/>
      <c r="M150" s="44" t="e">
        <f t="shared" si="24"/>
        <v>#REF!</v>
      </c>
      <c r="N150" s="44">
        <f t="shared" si="19"/>
        <v>0</v>
      </c>
    </row>
    <row r="151" spans="1:14" ht="63" hidden="1" customHeight="1" x14ac:dyDescent="0.2">
      <c r="A151" s="2"/>
      <c r="B151" s="64" t="s">
        <v>56</v>
      </c>
      <c r="C151" s="64" t="s">
        <v>57</v>
      </c>
      <c r="D151" s="64" t="s">
        <v>51</v>
      </c>
      <c r="E151" s="88" t="s">
        <v>58</v>
      </c>
      <c r="F151" s="85" t="s">
        <v>204</v>
      </c>
      <c r="G151" s="191" t="e">
        <f>#REF!+J151</f>
        <v>#REF!</v>
      </c>
      <c r="H151" s="191"/>
      <c r="I151" s="191"/>
      <c r="J151" s="191"/>
      <c r="K151" s="191"/>
      <c r="L151" s="44"/>
      <c r="M151" s="44" t="e">
        <f t="shared" si="24"/>
        <v>#REF!</v>
      </c>
      <c r="N151" s="44">
        <f t="shared" si="19"/>
        <v>0</v>
      </c>
    </row>
    <row r="152" spans="1:14" ht="34.5" hidden="1" customHeight="1" x14ac:dyDescent="0.2">
      <c r="B152" s="64" t="s">
        <v>149</v>
      </c>
      <c r="C152" s="64" t="s">
        <v>150</v>
      </c>
      <c r="D152" s="64" t="s">
        <v>51</v>
      </c>
      <c r="E152" s="88" t="s">
        <v>151</v>
      </c>
      <c r="F152" s="85"/>
      <c r="G152" s="191" t="e">
        <f>#REF!+J152</f>
        <v>#REF!</v>
      </c>
      <c r="H152" s="191"/>
      <c r="I152" s="191"/>
      <c r="J152" s="191"/>
      <c r="K152" s="191"/>
      <c r="L152" s="44"/>
      <c r="M152" s="44" t="e">
        <f t="shared" si="24"/>
        <v>#REF!</v>
      </c>
      <c r="N152" s="44">
        <f t="shared" si="19"/>
        <v>0</v>
      </c>
    </row>
    <row r="153" spans="1:14" ht="48" hidden="1" customHeight="1" x14ac:dyDescent="0.2">
      <c r="B153" s="64"/>
      <c r="C153" s="64"/>
      <c r="D153" s="64"/>
      <c r="E153" s="88"/>
      <c r="F153" s="85" t="s">
        <v>311</v>
      </c>
      <c r="G153" s="191" t="e">
        <f>#REF!+J153</f>
        <v>#REF!</v>
      </c>
      <c r="H153" s="191"/>
      <c r="I153" s="191"/>
      <c r="J153" s="191"/>
      <c r="K153" s="191"/>
      <c r="L153" s="44"/>
      <c r="M153" s="44" t="e">
        <f t="shared" si="24"/>
        <v>#REF!</v>
      </c>
      <c r="N153" s="44">
        <f t="shared" si="19"/>
        <v>0</v>
      </c>
    </row>
    <row r="154" spans="1:14" ht="27" hidden="1" customHeight="1" x14ac:dyDescent="0.2">
      <c r="B154" s="64"/>
      <c r="C154" s="64"/>
      <c r="D154" s="64"/>
      <c r="E154" s="88"/>
      <c r="F154" s="62" t="s">
        <v>304</v>
      </c>
      <c r="G154" s="191" t="e">
        <f>#REF!+J154</f>
        <v>#REF!</v>
      </c>
      <c r="H154" s="191"/>
      <c r="I154" s="191"/>
      <c r="J154" s="191"/>
      <c r="K154" s="191"/>
      <c r="L154" s="44"/>
      <c r="M154" s="44" t="e">
        <f t="shared" si="24"/>
        <v>#REF!</v>
      </c>
      <c r="N154" s="44">
        <f t="shared" si="19"/>
        <v>0</v>
      </c>
    </row>
    <row r="155" spans="1:14" ht="189" hidden="1" customHeight="1" x14ac:dyDescent="0.25">
      <c r="B155" s="64" t="s">
        <v>59</v>
      </c>
      <c r="C155" s="64" t="s">
        <v>60</v>
      </c>
      <c r="D155" s="64" t="s">
        <v>51</v>
      </c>
      <c r="E155" s="88" t="s">
        <v>61</v>
      </c>
      <c r="F155" s="96"/>
      <c r="G155" s="191" t="e">
        <f>#REF!+J155</f>
        <v>#REF!</v>
      </c>
      <c r="H155" s="191"/>
      <c r="I155" s="191"/>
      <c r="J155" s="191"/>
      <c r="K155" s="191"/>
      <c r="L155" s="44"/>
      <c r="M155" s="44" t="e">
        <f t="shared" si="24"/>
        <v>#REF!</v>
      </c>
      <c r="N155" s="44">
        <f t="shared" si="19"/>
        <v>0</v>
      </c>
    </row>
    <row r="156" spans="1:14" ht="69.599999999999994" hidden="1" customHeight="1" x14ac:dyDescent="0.25">
      <c r="B156" s="64" t="s">
        <v>62</v>
      </c>
      <c r="C156" s="64" t="s">
        <v>63</v>
      </c>
      <c r="D156" s="64" t="s">
        <v>51</v>
      </c>
      <c r="E156" s="88" t="s">
        <v>64</v>
      </c>
      <c r="F156" s="97"/>
      <c r="G156" s="191" t="e">
        <f>#REF!+J156</f>
        <v>#REF!</v>
      </c>
      <c r="H156" s="191"/>
      <c r="I156" s="191"/>
      <c r="J156" s="191"/>
      <c r="K156" s="191"/>
      <c r="L156" s="44"/>
      <c r="M156" s="44" t="e">
        <f t="shared" si="24"/>
        <v>#REF!</v>
      </c>
      <c r="N156" s="44">
        <f t="shared" si="19"/>
        <v>0</v>
      </c>
    </row>
    <row r="157" spans="1:14" ht="63" hidden="1" customHeight="1" x14ac:dyDescent="0.2">
      <c r="B157" s="98"/>
      <c r="C157" s="98"/>
      <c r="D157" s="98"/>
      <c r="E157" s="98"/>
      <c r="F157" s="85" t="s">
        <v>185</v>
      </c>
      <c r="G157" s="191" t="e">
        <f>#REF!+J157</f>
        <v>#REF!</v>
      </c>
      <c r="H157" s="191"/>
      <c r="I157" s="191"/>
      <c r="J157" s="191"/>
      <c r="K157" s="191"/>
      <c r="L157" s="44"/>
      <c r="M157" s="44" t="e">
        <f t="shared" si="24"/>
        <v>#REF!</v>
      </c>
      <c r="N157" s="44">
        <f t="shared" si="19"/>
        <v>0</v>
      </c>
    </row>
    <row r="158" spans="1:14" ht="31.9" hidden="1" customHeight="1" x14ac:dyDescent="0.2">
      <c r="B158" s="86"/>
      <c r="C158" s="86"/>
      <c r="D158" s="86"/>
      <c r="E158" s="86"/>
      <c r="F158" s="85" t="s">
        <v>387</v>
      </c>
      <c r="G158" s="191" t="e">
        <f>#REF!+J158</f>
        <v>#REF!</v>
      </c>
      <c r="H158" s="193"/>
      <c r="I158" s="193"/>
      <c r="J158" s="191"/>
      <c r="K158" s="191"/>
      <c r="L158" s="44"/>
      <c r="M158" s="44" t="e">
        <f t="shared" si="24"/>
        <v>#REF!</v>
      </c>
      <c r="N158" s="44">
        <f t="shared" si="19"/>
        <v>0</v>
      </c>
    </row>
    <row r="159" spans="1:14" ht="144" hidden="1" customHeight="1" x14ac:dyDescent="0.2">
      <c r="B159" s="86"/>
      <c r="C159" s="86"/>
      <c r="D159" s="86"/>
      <c r="E159" s="86"/>
      <c r="F159" s="85" t="s">
        <v>186</v>
      </c>
      <c r="G159" s="191" t="e">
        <f>#REF!+J159</f>
        <v>#REF!</v>
      </c>
      <c r="H159" s="191"/>
      <c r="I159" s="191"/>
      <c r="J159" s="191"/>
      <c r="K159" s="191"/>
      <c r="L159" s="44"/>
      <c r="M159" s="44" t="e">
        <f t="shared" si="24"/>
        <v>#REF!</v>
      </c>
      <c r="N159" s="44">
        <f t="shared" si="19"/>
        <v>0</v>
      </c>
    </row>
    <row r="160" spans="1:14" ht="69.599999999999994" hidden="1" customHeight="1" x14ac:dyDescent="0.2">
      <c r="B160" s="86"/>
      <c r="C160" s="86"/>
      <c r="D160" s="86"/>
      <c r="E160" s="86"/>
      <c r="F160" s="85" t="s">
        <v>187</v>
      </c>
      <c r="G160" s="191" t="e">
        <f>#REF!+J160</f>
        <v>#REF!</v>
      </c>
      <c r="H160" s="191"/>
      <c r="I160" s="191"/>
      <c r="J160" s="191"/>
      <c r="K160" s="191"/>
      <c r="L160" s="44"/>
      <c r="M160" s="44" t="e">
        <f t="shared" si="24"/>
        <v>#REF!</v>
      </c>
      <c r="N160" s="44">
        <f t="shared" si="19"/>
        <v>0</v>
      </c>
    </row>
    <row r="161" spans="1:14" ht="69.599999999999994" hidden="1" customHeight="1" x14ac:dyDescent="0.2">
      <c r="B161" s="86"/>
      <c r="C161" s="86"/>
      <c r="D161" s="86"/>
      <c r="E161" s="86"/>
      <c r="F161" s="85" t="s">
        <v>65</v>
      </c>
      <c r="G161" s="191" t="e">
        <f>#REF!+J161</f>
        <v>#REF!</v>
      </c>
      <c r="H161" s="191"/>
      <c r="I161" s="191"/>
      <c r="J161" s="191"/>
      <c r="K161" s="191"/>
      <c r="L161" s="44"/>
      <c r="M161" s="44" t="e">
        <f t="shared" si="24"/>
        <v>#REF!</v>
      </c>
      <c r="N161" s="44">
        <f t="shared" si="19"/>
        <v>0</v>
      </c>
    </row>
    <row r="162" spans="1:14" ht="69.599999999999994" hidden="1" customHeight="1" x14ac:dyDescent="0.2">
      <c r="B162" s="86"/>
      <c r="C162" s="86"/>
      <c r="D162" s="86"/>
      <c r="E162" s="86"/>
      <c r="F162" s="85" t="s">
        <v>336</v>
      </c>
      <c r="G162" s="191" t="e">
        <f>#REF!+J162</f>
        <v>#REF!</v>
      </c>
      <c r="H162" s="191"/>
      <c r="I162" s="191"/>
      <c r="J162" s="191"/>
      <c r="K162" s="191"/>
      <c r="L162" s="44"/>
      <c r="M162" s="44" t="e">
        <f t="shared" si="24"/>
        <v>#REF!</v>
      </c>
      <c r="N162" s="44">
        <f t="shared" si="19"/>
        <v>0</v>
      </c>
    </row>
    <row r="163" spans="1:14" ht="69.599999999999994" hidden="1" customHeight="1" x14ac:dyDescent="0.2">
      <c r="B163" s="86"/>
      <c r="C163" s="86"/>
      <c r="D163" s="86"/>
      <c r="E163" s="86"/>
      <c r="F163" s="88" t="s">
        <v>386</v>
      </c>
      <c r="G163" s="191" t="e">
        <f>#REF!+J163</f>
        <v>#REF!</v>
      </c>
      <c r="H163" s="193"/>
      <c r="I163" s="193"/>
      <c r="J163" s="191"/>
      <c r="K163" s="191"/>
      <c r="L163" s="44"/>
      <c r="M163" s="44" t="e">
        <f t="shared" si="24"/>
        <v>#REF!</v>
      </c>
      <c r="N163" s="44">
        <f t="shared" si="19"/>
        <v>0</v>
      </c>
    </row>
    <row r="164" spans="1:14" ht="69.599999999999994" hidden="1" customHeight="1" x14ac:dyDescent="0.2">
      <c r="B164" s="89"/>
      <c r="C164" s="89"/>
      <c r="D164" s="89"/>
      <c r="E164" s="89"/>
      <c r="F164" s="85" t="s">
        <v>66</v>
      </c>
      <c r="G164" s="191" t="e">
        <f>#REF!+J164</f>
        <v>#REF!</v>
      </c>
      <c r="H164" s="191"/>
      <c r="I164" s="191"/>
      <c r="J164" s="191"/>
      <c r="K164" s="191"/>
      <c r="L164" s="44"/>
      <c r="M164" s="44" t="e">
        <f t="shared" si="24"/>
        <v>#REF!</v>
      </c>
      <c r="N164" s="44">
        <f t="shared" si="19"/>
        <v>0</v>
      </c>
    </row>
    <row r="165" spans="1:14" ht="82.5" hidden="1" customHeight="1" x14ac:dyDescent="0.2">
      <c r="B165" s="27"/>
      <c r="C165" s="27"/>
      <c r="D165" s="27"/>
      <c r="E165" s="27"/>
      <c r="F165" s="62" t="s">
        <v>361</v>
      </c>
      <c r="G165" s="191" t="e">
        <f>#REF!+J165</f>
        <v>#REF!</v>
      </c>
      <c r="H165" s="191"/>
      <c r="I165" s="191"/>
      <c r="J165" s="191"/>
      <c r="K165" s="191"/>
      <c r="L165" s="44"/>
      <c r="M165" s="44" t="e">
        <f t="shared" si="24"/>
        <v>#REF!</v>
      </c>
      <c r="N165" s="44">
        <f t="shared" si="19"/>
        <v>0</v>
      </c>
    </row>
    <row r="166" spans="1:14" s="7" customFormat="1" ht="69.75" hidden="1" customHeight="1" x14ac:dyDescent="0.25">
      <c r="A166" s="6"/>
      <c r="B166" s="69" t="s">
        <v>87</v>
      </c>
      <c r="C166" s="69" t="s">
        <v>88</v>
      </c>
      <c r="D166" s="69" t="s">
        <v>35</v>
      </c>
      <c r="E166" s="99" t="s">
        <v>89</v>
      </c>
      <c r="F166" s="62"/>
      <c r="G166" s="191" t="e">
        <f>#REF!+J166</f>
        <v>#REF!</v>
      </c>
      <c r="H166" s="191"/>
      <c r="I166" s="191"/>
      <c r="J166" s="191"/>
      <c r="K166" s="191"/>
      <c r="L166" s="44"/>
      <c r="M166" s="44" t="e">
        <f t="shared" si="24"/>
        <v>#REF!</v>
      </c>
      <c r="N166" s="44">
        <f t="shared" si="19"/>
        <v>0</v>
      </c>
    </row>
    <row r="167" spans="1:14" ht="28.9" hidden="1" customHeight="1" x14ac:dyDescent="0.25">
      <c r="B167" s="69"/>
      <c r="C167" s="69"/>
      <c r="D167" s="69"/>
      <c r="E167" s="71"/>
      <c r="F167" s="62" t="s">
        <v>340</v>
      </c>
      <c r="G167" s="191" t="e">
        <f>#REF!+J167</f>
        <v>#REF!</v>
      </c>
      <c r="H167" s="191"/>
      <c r="I167" s="191"/>
      <c r="J167" s="191"/>
      <c r="K167" s="191"/>
      <c r="L167" s="44"/>
      <c r="M167" s="44" t="e">
        <f t="shared" si="24"/>
        <v>#REF!</v>
      </c>
      <c r="N167" s="44">
        <f t="shared" si="19"/>
        <v>0</v>
      </c>
    </row>
    <row r="168" spans="1:14" ht="48" hidden="1" customHeight="1" x14ac:dyDescent="0.25">
      <c r="B168" s="69"/>
      <c r="C168" s="69"/>
      <c r="D168" s="69"/>
      <c r="E168" s="71"/>
      <c r="F168" s="62"/>
      <c r="G168" s="191" t="e">
        <f>#REF!+J168</f>
        <v>#REF!</v>
      </c>
      <c r="H168" s="191"/>
      <c r="I168" s="191"/>
      <c r="J168" s="191"/>
      <c r="K168" s="191"/>
      <c r="L168" s="44"/>
      <c r="M168" s="44" t="e">
        <f t="shared" si="24"/>
        <v>#REF!</v>
      </c>
      <c r="N168" s="44">
        <f t="shared" ref="N168:N236" si="25">I168+L168</f>
        <v>0</v>
      </c>
    </row>
    <row r="169" spans="1:14" ht="60.6" hidden="1" customHeight="1" x14ac:dyDescent="0.25">
      <c r="B169" s="69"/>
      <c r="C169" s="69"/>
      <c r="D169" s="69"/>
      <c r="E169" s="71"/>
      <c r="F169" s="62"/>
      <c r="G169" s="191" t="e">
        <f>#REF!+J169</f>
        <v>#REF!</v>
      </c>
      <c r="H169" s="191"/>
      <c r="I169" s="191"/>
      <c r="J169" s="191"/>
      <c r="K169" s="191"/>
      <c r="L169" s="44"/>
      <c r="M169" s="44" t="e">
        <f t="shared" si="24"/>
        <v>#REF!</v>
      </c>
      <c r="N169" s="44">
        <f t="shared" si="25"/>
        <v>0</v>
      </c>
    </row>
    <row r="170" spans="1:14" ht="60.6" hidden="1" customHeight="1" x14ac:dyDescent="0.25">
      <c r="B170" s="69"/>
      <c r="C170" s="69"/>
      <c r="D170" s="69"/>
      <c r="E170" s="71"/>
      <c r="F170" s="62"/>
      <c r="G170" s="191" t="e">
        <f>#REF!+J170</f>
        <v>#REF!</v>
      </c>
      <c r="H170" s="191"/>
      <c r="I170" s="191"/>
      <c r="J170" s="191"/>
      <c r="K170" s="191"/>
      <c r="L170" s="44"/>
      <c r="M170" s="44" t="e">
        <f t="shared" si="24"/>
        <v>#REF!</v>
      </c>
      <c r="N170" s="44">
        <f t="shared" si="25"/>
        <v>0</v>
      </c>
    </row>
    <row r="171" spans="1:14" ht="60.6" hidden="1" customHeight="1" x14ac:dyDescent="0.25">
      <c r="B171" s="69"/>
      <c r="C171" s="69"/>
      <c r="D171" s="69"/>
      <c r="E171" s="71"/>
      <c r="F171" s="62"/>
      <c r="G171" s="191" t="e">
        <f>#REF!+J171</f>
        <v>#REF!</v>
      </c>
      <c r="H171" s="191"/>
      <c r="I171" s="191"/>
      <c r="J171" s="191"/>
      <c r="K171" s="191"/>
      <c r="L171" s="44"/>
      <c r="M171" s="44" t="e">
        <f t="shared" si="24"/>
        <v>#REF!</v>
      </c>
      <c r="N171" s="44">
        <f t="shared" si="25"/>
        <v>0</v>
      </c>
    </row>
    <row r="172" spans="1:14" ht="50.45" hidden="1" customHeight="1" x14ac:dyDescent="0.25">
      <c r="B172" s="100"/>
      <c r="C172" s="100"/>
      <c r="D172" s="100"/>
      <c r="E172" s="101"/>
      <c r="F172" s="62"/>
      <c r="G172" s="191" t="e">
        <f>#REF!+J172</f>
        <v>#REF!</v>
      </c>
      <c r="H172" s="191"/>
      <c r="I172" s="191"/>
      <c r="J172" s="191"/>
      <c r="K172" s="191"/>
      <c r="L172" s="44"/>
      <c r="M172" s="44" t="e">
        <f t="shared" si="24"/>
        <v>#REF!</v>
      </c>
      <c r="N172" s="44">
        <f t="shared" si="25"/>
        <v>0</v>
      </c>
    </row>
    <row r="173" spans="1:14" ht="49.9" hidden="1" customHeight="1" x14ac:dyDescent="0.2">
      <c r="B173" s="102" t="s">
        <v>287</v>
      </c>
      <c r="C173" s="89">
        <v>7322</v>
      </c>
      <c r="D173" s="76" t="s">
        <v>18</v>
      </c>
      <c r="E173" s="103" t="s">
        <v>225</v>
      </c>
      <c r="F173" s="85" t="s">
        <v>286</v>
      </c>
      <c r="G173" s="191" t="e">
        <f>#REF!+J173</f>
        <v>#REF!</v>
      </c>
      <c r="H173" s="191"/>
      <c r="I173" s="191"/>
      <c r="J173" s="191"/>
      <c r="K173" s="191"/>
      <c r="L173" s="44"/>
      <c r="M173" s="44" t="e">
        <f t="shared" si="24"/>
        <v>#REF!</v>
      </c>
      <c r="N173" s="44">
        <f t="shared" si="25"/>
        <v>0</v>
      </c>
    </row>
    <row r="174" spans="1:14" ht="72" customHeight="1" x14ac:dyDescent="0.2">
      <c r="B174" s="46" t="s">
        <v>70</v>
      </c>
      <c r="C174" s="46" t="s">
        <v>71</v>
      </c>
      <c r="D174" s="46" t="s">
        <v>72</v>
      </c>
      <c r="E174" s="50" t="s">
        <v>73</v>
      </c>
      <c r="F174" s="59" t="s">
        <v>673</v>
      </c>
      <c r="G174" s="43">
        <v>49100</v>
      </c>
      <c r="H174" s="43">
        <v>0</v>
      </c>
      <c r="I174" s="43">
        <v>46673.760000000002</v>
      </c>
      <c r="J174" s="43">
        <f>J175</f>
        <v>0</v>
      </c>
      <c r="K174" s="43">
        <v>0</v>
      </c>
      <c r="L174" s="43">
        <v>0</v>
      </c>
      <c r="M174" s="43">
        <f t="shared" si="24"/>
        <v>49100</v>
      </c>
      <c r="N174" s="43">
        <f t="shared" si="25"/>
        <v>46673.760000000002</v>
      </c>
    </row>
    <row r="175" spans="1:14" ht="68.45" hidden="1" customHeight="1" x14ac:dyDescent="0.2">
      <c r="B175" s="46"/>
      <c r="C175" s="46"/>
      <c r="D175" s="46"/>
      <c r="E175" s="50"/>
      <c r="F175" s="32"/>
      <c r="G175" s="44" t="e">
        <f>#REF!+J175</f>
        <v>#REF!</v>
      </c>
      <c r="H175" s="44"/>
      <c r="I175" s="44"/>
      <c r="J175" s="44"/>
      <c r="K175" s="44"/>
      <c r="L175" s="44"/>
      <c r="M175" s="44" t="e">
        <f t="shared" si="24"/>
        <v>#REF!</v>
      </c>
      <c r="N175" s="44">
        <f t="shared" si="25"/>
        <v>0</v>
      </c>
    </row>
    <row r="176" spans="1:14" ht="41.45" customHeight="1" x14ac:dyDescent="0.2">
      <c r="B176" s="46"/>
      <c r="C176" s="46"/>
      <c r="D176" s="46"/>
      <c r="E176" s="34"/>
      <c r="F176" s="48" t="s">
        <v>345</v>
      </c>
      <c r="G176" s="43">
        <f t="shared" ref="G176:L176" si="26">SUM(G177:G178)</f>
        <v>128800</v>
      </c>
      <c r="H176" s="43">
        <f t="shared" si="26"/>
        <v>0</v>
      </c>
      <c r="I176" s="43">
        <f t="shared" si="26"/>
        <v>119115.57</v>
      </c>
      <c r="J176" s="43">
        <f t="shared" si="26"/>
        <v>0</v>
      </c>
      <c r="K176" s="43">
        <f t="shared" si="26"/>
        <v>0</v>
      </c>
      <c r="L176" s="43">
        <f t="shared" si="26"/>
        <v>0</v>
      </c>
      <c r="M176" s="43">
        <f t="shared" si="24"/>
        <v>128800</v>
      </c>
      <c r="N176" s="43">
        <f t="shared" si="25"/>
        <v>119115.57</v>
      </c>
    </row>
    <row r="177" spans="1:14" ht="53.25" customHeight="1" x14ac:dyDescent="0.2">
      <c r="B177" s="46" t="s">
        <v>443</v>
      </c>
      <c r="C177" s="46" t="s">
        <v>169</v>
      </c>
      <c r="D177" s="46" t="s">
        <v>117</v>
      </c>
      <c r="E177" s="34" t="s">
        <v>170</v>
      </c>
      <c r="F177" s="50" t="s">
        <v>674</v>
      </c>
      <c r="G177" s="44">
        <v>72000</v>
      </c>
      <c r="H177" s="44">
        <v>0</v>
      </c>
      <c r="I177" s="44">
        <v>70000</v>
      </c>
      <c r="J177" s="44">
        <v>0</v>
      </c>
      <c r="K177" s="44">
        <v>0</v>
      </c>
      <c r="L177" s="44">
        <v>0</v>
      </c>
      <c r="M177" s="44">
        <f t="shared" si="24"/>
        <v>72000</v>
      </c>
      <c r="N177" s="44">
        <f t="shared" si="25"/>
        <v>70000</v>
      </c>
    </row>
    <row r="178" spans="1:14" s="7" customFormat="1" ht="63" customHeight="1" x14ac:dyDescent="0.2">
      <c r="A178" s="6"/>
      <c r="B178" s="46" t="s">
        <v>157</v>
      </c>
      <c r="C178" s="46" t="s">
        <v>158</v>
      </c>
      <c r="D178" s="46" t="s">
        <v>117</v>
      </c>
      <c r="E178" s="34" t="s">
        <v>316</v>
      </c>
      <c r="F178" s="50" t="s">
        <v>674</v>
      </c>
      <c r="G178" s="44">
        <v>56800</v>
      </c>
      <c r="H178" s="44">
        <v>0</v>
      </c>
      <c r="I178" s="44">
        <v>49115.57</v>
      </c>
      <c r="J178" s="44">
        <v>0</v>
      </c>
      <c r="K178" s="44">
        <v>0</v>
      </c>
      <c r="L178" s="44">
        <v>0</v>
      </c>
      <c r="M178" s="44">
        <f t="shared" si="24"/>
        <v>56800</v>
      </c>
      <c r="N178" s="44">
        <f t="shared" si="25"/>
        <v>49115.57</v>
      </c>
    </row>
    <row r="179" spans="1:14" s="7" customFormat="1" ht="81.599999999999994" hidden="1" customHeight="1" x14ac:dyDescent="0.25">
      <c r="A179" s="6"/>
      <c r="B179" s="53" t="s">
        <v>434</v>
      </c>
      <c r="C179" s="53" t="s">
        <v>116</v>
      </c>
      <c r="D179" s="53" t="s">
        <v>117</v>
      </c>
      <c r="E179" s="63" t="s">
        <v>118</v>
      </c>
      <c r="F179" s="48"/>
      <c r="G179" s="43" t="e">
        <f>#REF!+J179</f>
        <v>#REF!</v>
      </c>
      <c r="H179" s="43"/>
      <c r="I179" s="44"/>
      <c r="J179" s="43"/>
      <c r="K179" s="43"/>
      <c r="L179" s="43"/>
      <c r="M179" s="44" t="e">
        <f t="shared" si="24"/>
        <v>#REF!</v>
      </c>
      <c r="N179" s="44">
        <f t="shared" si="25"/>
        <v>0</v>
      </c>
    </row>
    <row r="180" spans="1:14" s="7" customFormat="1" ht="53.25" customHeight="1" x14ac:dyDescent="0.2">
      <c r="A180" s="6"/>
      <c r="B180" s="46"/>
      <c r="C180" s="46"/>
      <c r="D180" s="46"/>
      <c r="E180" s="34"/>
      <c r="F180" s="59" t="s">
        <v>363</v>
      </c>
      <c r="G180" s="43">
        <f>G184+G185+G183</f>
        <v>1544999.87</v>
      </c>
      <c r="H180" s="43">
        <f t="shared" ref="H180:N180" si="27">H184+H185+H183</f>
        <v>1479999.87</v>
      </c>
      <c r="I180" s="43">
        <f t="shared" si="27"/>
        <v>1544994.87</v>
      </c>
      <c r="J180" s="43">
        <f t="shared" si="27"/>
        <v>0</v>
      </c>
      <c r="K180" s="43">
        <f t="shared" si="27"/>
        <v>0</v>
      </c>
      <c r="L180" s="43">
        <f t="shared" si="27"/>
        <v>0</v>
      </c>
      <c r="M180" s="43">
        <f t="shared" si="27"/>
        <v>1544999.87</v>
      </c>
      <c r="N180" s="43">
        <f t="shared" si="27"/>
        <v>1544994.87</v>
      </c>
    </row>
    <row r="181" spans="1:14" ht="102" hidden="1" customHeight="1" x14ac:dyDescent="0.25">
      <c r="B181" s="46"/>
      <c r="C181" s="30"/>
      <c r="D181" s="30"/>
      <c r="E181" s="54"/>
      <c r="F181" s="32"/>
      <c r="G181" s="44"/>
      <c r="H181" s="44"/>
      <c r="I181" s="44"/>
      <c r="J181" s="44"/>
      <c r="K181" s="44"/>
      <c r="L181" s="44"/>
      <c r="M181" s="44">
        <f t="shared" si="24"/>
        <v>0</v>
      </c>
      <c r="N181" s="44">
        <f t="shared" si="25"/>
        <v>0</v>
      </c>
    </row>
    <row r="182" spans="1:14" ht="31.15" hidden="1" customHeight="1" x14ac:dyDescent="0.25">
      <c r="B182" s="53"/>
      <c r="C182" s="53"/>
      <c r="D182" s="53"/>
      <c r="E182" s="63"/>
      <c r="F182" s="32"/>
      <c r="G182" s="44"/>
      <c r="H182" s="44"/>
      <c r="I182" s="44"/>
      <c r="J182" s="44"/>
      <c r="K182" s="44"/>
      <c r="L182" s="44"/>
      <c r="M182" s="44">
        <f t="shared" si="24"/>
        <v>0</v>
      </c>
      <c r="N182" s="44">
        <f t="shared" si="25"/>
        <v>0</v>
      </c>
    </row>
    <row r="183" spans="1:14" ht="111.6" customHeight="1" x14ac:dyDescent="0.2">
      <c r="B183" s="46" t="s">
        <v>234</v>
      </c>
      <c r="C183" s="174" t="s">
        <v>232</v>
      </c>
      <c r="D183" s="174" t="s">
        <v>211</v>
      </c>
      <c r="E183" s="50" t="s">
        <v>613</v>
      </c>
      <c r="F183" s="32" t="s">
        <v>675</v>
      </c>
      <c r="G183" s="44">
        <v>10000</v>
      </c>
      <c r="H183" s="44"/>
      <c r="I183" s="44">
        <v>10000</v>
      </c>
      <c r="J183" s="44">
        <v>0</v>
      </c>
      <c r="K183" s="44"/>
      <c r="L183" s="44">
        <v>0</v>
      </c>
      <c r="M183" s="44">
        <f t="shared" si="24"/>
        <v>10000</v>
      </c>
      <c r="N183" s="44">
        <f t="shared" si="25"/>
        <v>10000</v>
      </c>
    </row>
    <row r="184" spans="1:14" ht="44.25" customHeight="1" x14ac:dyDescent="0.2">
      <c r="B184" s="46" t="s">
        <v>107</v>
      </c>
      <c r="C184" s="46" t="s">
        <v>108</v>
      </c>
      <c r="D184" s="46" t="s">
        <v>109</v>
      </c>
      <c r="E184" s="50" t="s">
        <v>110</v>
      </c>
      <c r="F184" s="32" t="s">
        <v>676</v>
      </c>
      <c r="G184" s="44">
        <v>1479999.87</v>
      </c>
      <c r="H184" s="44">
        <v>1479999.87</v>
      </c>
      <c r="I184" s="44">
        <v>1479999.87</v>
      </c>
      <c r="J184" s="44">
        <v>0</v>
      </c>
      <c r="K184" s="44">
        <v>0</v>
      </c>
      <c r="L184" s="44">
        <v>0</v>
      </c>
      <c r="M184" s="44">
        <f t="shared" si="24"/>
        <v>1479999.87</v>
      </c>
      <c r="N184" s="44">
        <f t="shared" si="25"/>
        <v>1479999.87</v>
      </c>
    </row>
    <row r="185" spans="1:14" ht="54" customHeight="1" x14ac:dyDescent="0.25">
      <c r="B185" s="46"/>
      <c r="C185" s="46"/>
      <c r="D185" s="46"/>
      <c r="E185" s="90"/>
      <c r="F185" s="32" t="s">
        <v>677</v>
      </c>
      <c r="G185" s="44">
        <v>55000</v>
      </c>
      <c r="H185" s="44">
        <v>0</v>
      </c>
      <c r="I185" s="44">
        <v>54995</v>
      </c>
      <c r="J185" s="44">
        <v>0</v>
      </c>
      <c r="K185" s="44">
        <v>0</v>
      </c>
      <c r="L185" s="44">
        <v>0</v>
      </c>
      <c r="M185" s="44">
        <f t="shared" si="24"/>
        <v>55000</v>
      </c>
      <c r="N185" s="44">
        <f t="shared" si="25"/>
        <v>54995</v>
      </c>
    </row>
    <row r="186" spans="1:14" ht="51.75" customHeight="1" x14ac:dyDescent="0.2">
      <c r="B186" s="28"/>
      <c r="C186" s="104"/>
      <c r="D186" s="104"/>
      <c r="E186" s="104"/>
      <c r="F186" s="59" t="s">
        <v>568</v>
      </c>
      <c r="G186" s="43">
        <f t="shared" ref="G186:L186" si="28">G187+G188+G189+G191+G192+G193+G194</f>
        <v>1201580</v>
      </c>
      <c r="H186" s="43">
        <f>H187+H188+H189+H191+H192+H193+H194</f>
        <v>0</v>
      </c>
      <c r="I186" s="43">
        <f t="shared" si="28"/>
        <v>1032657.98</v>
      </c>
      <c r="J186" s="43">
        <f t="shared" si="28"/>
        <v>0</v>
      </c>
      <c r="K186" s="43">
        <f t="shared" si="28"/>
        <v>0</v>
      </c>
      <c r="L186" s="43">
        <f t="shared" si="28"/>
        <v>0</v>
      </c>
      <c r="M186" s="43">
        <f t="shared" si="24"/>
        <v>1201580</v>
      </c>
      <c r="N186" s="43">
        <f t="shared" si="25"/>
        <v>1032657.98</v>
      </c>
    </row>
    <row r="187" spans="1:14" s="7" customFormat="1" ht="66.599999999999994" customHeight="1" x14ac:dyDescent="0.2">
      <c r="A187" s="6"/>
      <c r="B187" s="46" t="s">
        <v>90</v>
      </c>
      <c r="C187" s="46" t="s">
        <v>91</v>
      </c>
      <c r="D187" s="46" t="s">
        <v>83</v>
      </c>
      <c r="E187" s="34" t="s">
        <v>92</v>
      </c>
      <c r="F187" s="34" t="s">
        <v>614</v>
      </c>
      <c r="G187" s="44">
        <v>2000</v>
      </c>
      <c r="H187" s="44">
        <v>0</v>
      </c>
      <c r="I187" s="44">
        <v>824.14</v>
      </c>
      <c r="J187" s="44">
        <v>0</v>
      </c>
      <c r="K187" s="44">
        <v>0</v>
      </c>
      <c r="L187" s="44">
        <v>0</v>
      </c>
      <c r="M187" s="44">
        <f t="shared" si="24"/>
        <v>2000</v>
      </c>
      <c r="N187" s="44">
        <f t="shared" si="25"/>
        <v>824.14</v>
      </c>
    </row>
    <row r="188" spans="1:14" ht="78.75" customHeight="1" x14ac:dyDescent="0.25">
      <c r="B188" s="53" t="s">
        <v>97</v>
      </c>
      <c r="C188" s="53" t="s">
        <v>98</v>
      </c>
      <c r="D188" s="53" t="s">
        <v>95</v>
      </c>
      <c r="E188" s="90" t="s">
        <v>99</v>
      </c>
      <c r="F188" s="34" t="s">
        <v>459</v>
      </c>
      <c r="G188" s="44">
        <v>4000</v>
      </c>
      <c r="H188" s="44">
        <v>0</v>
      </c>
      <c r="I188" s="44">
        <v>0</v>
      </c>
      <c r="J188" s="44">
        <v>0</v>
      </c>
      <c r="K188" s="44">
        <v>0</v>
      </c>
      <c r="L188" s="44">
        <v>0</v>
      </c>
      <c r="M188" s="44">
        <f t="shared" si="24"/>
        <v>4000</v>
      </c>
      <c r="N188" s="44">
        <f t="shared" si="25"/>
        <v>0</v>
      </c>
    </row>
    <row r="189" spans="1:14" ht="118.5" customHeight="1" x14ac:dyDescent="0.2">
      <c r="B189" s="46" t="s">
        <v>74</v>
      </c>
      <c r="C189" s="46" t="s">
        <v>75</v>
      </c>
      <c r="D189" s="46" t="s">
        <v>76</v>
      </c>
      <c r="E189" s="50" t="s">
        <v>77</v>
      </c>
      <c r="F189" s="32" t="s">
        <v>460</v>
      </c>
      <c r="G189" s="44">
        <v>23500</v>
      </c>
      <c r="H189" s="44">
        <v>0</v>
      </c>
      <c r="I189" s="44">
        <v>19118.259999999998</v>
      </c>
      <c r="J189" s="44">
        <v>0</v>
      </c>
      <c r="K189" s="44">
        <v>0</v>
      </c>
      <c r="L189" s="44">
        <v>0</v>
      </c>
      <c r="M189" s="44">
        <f t="shared" si="24"/>
        <v>23500</v>
      </c>
      <c r="N189" s="44">
        <f t="shared" si="25"/>
        <v>19118.259999999998</v>
      </c>
    </row>
    <row r="190" spans="1:14" ht="65.25" hidden="1" customHeight="1" x14ac:dyDescent="0.25">
      <c r="B190" s="46" t="s">
        <v>78</v>
      </c>
      <c r="C190" s="46" t="s">
        <v>79</v>
      </c>
      <c r="D190" s="46"/>
      <c r="E190" s="50" t="s">
        <v>80</v>
      </c>
      <c r="F190" s="105"/>
      <c r="G190" s="44"/>
      <c r="H190" s="44"/>
      <c r="I190" s="194"/>
      <c r="J190" s="44"/>
      <c r="K190" s="44"/>
      <c r="L190" s="44"/>
      <c r="M190" s="44">
        <f t="shared" si="24"/>
        <v>0</v>
      </c>
      <c r="N190" s="44">
        <f t="shared" si="25"/>
        <v>0</v>
      </c>
    </row>
    <row r="191" spans="1:14" ht="153" customHeight="1" x14ac:dyDescent="0.25">
      <c r="B191" s="46" t="s">
        <v>81</v>
      </c>
      <c r="C191" s="46" t="s">
        <v>82</v>
      </c>
      <c r="D191" s="46" t="s">
        <v>83</v>
      </c>
      <c r="E191" s="50" t="s">
        <v>84</v>
      </c>
      <c r="F191" s="84" t="s">
        <v>678</v>
      </c>
      <c r="G191" s="44">
        <v>1044480</v>
      </c>
      <c r="H191" s="44">
        <v>0</v>
      </c>
      <c r="I191" s="44">
        <v>910480</v>
      </c>
      <c r="J191" s="44">
        <v>0</v>
      </c>
      <c r="K191" s="44">
        <v>0</v>
      </c>
      <c r="L191" s="44">
        <v>0</v>
      </c>
      <c r="M191" s="44">
        <f t="shared" si="24"/>
        <v>1044480</v>
      </c>
      <c r="N191" s="44">
        <f t="shared" si="25"/>
        <v>910480</v>
      </c>
    </row>
    <row r="192" spans="1:14" ht="79.900000000000006" customHeight="1" x14ac:dyDescent="0.2">
      <c r="B192" s="46" t="s">
        <v>85</v>
      </c>
      <c r="C192" s="46" t="s">
        <v>86</v>
      </c>
      <c r="D192" s="46" t="s">
        <v>83</v>
      </c>
      <c r="E192" s="50" t="s">
        <v>317</v>
      </c>
      <c r="F192" s="32" t="s">
        <v>206</v>
      </c>
      <c r="G192" s="44">
        <v>104600</v>
      </c>
      <c r="H192" s="44">
        <v>0</v>
      </c>
      <c r="I192" s="44">
        <v>92103.58</v>
      </c>
      <c r="J192" s="44">
        <v>0</v>
      </c>
      <c r="K192" s="44">
        <v>0</v>
      </c>
      <c r="L192" s="44">
        <v>0</v>
      </c>
      <c r="M192" s="44">
        <f t="shared" si="24"/>
        <v>104600</v>
      </c>
      <c r="N192" s="44">
        <f t="shared" si="25"/>
        <v>92103.58</v>
      </c>
    </row>
    <row r="193" spans="2:14" ht="152.25" customHeight="1" x14ac:dyDescent="0.25">
      <c r="B193" s="46" t="s">
        <v>107</v>
      </c>
      <c r="C193" s="46" t="s">
        <v>108</v>
      </c>
      <c r="D193" s="46" t="s">
        <v>109</v>
      </c>
      <c r="E193" s="50" t="s">
        <v>110</v>
      </c>
      <c r="F193" s="106" t="s">
        <v>615</v>
      </c>
      <c r="G193" s="44">
        <v>23000</v>
      </c>
      <c r="H193" s="44">
        <v>0</v>
      </c>
      <c r="I193" s="44">
        <v>10132</v>
      </c>
      <c r="J193" s="44">
        <v>0</v>
      </c>
      <c r="K193" s="44">
        <v>0</v>
      </c>
      <c r="L193" s="44">
        <v>0</v>
      </c>
      <c r="M193" s="44">
        <f t="shared" si="24"/>
        <v>23000</v>
      </c>
      <c r="N193" s="44">
        <f t="shared" si="25"/>
        <v>10132</v>
      </c>
    </row>
    <row r="194" spans="2:14" ht="120.75" hidden="1" customHeight="1" x14ac:dyDescent="0.25">
      <c r="B194" s="46" t="s">
        <v>87</v>
      </c>
      <c r="C194" s="46" t="s">
        <v>88</v>
      </c>
      <c r="D194" s="46" t="s">
        <v>35</v>
      </c>
      <c r="E194" s="50" t="s">
        <v>89</v>
      </c>
      <c r="F194" s="97" t="s">
        <v>337</v>
      </c>
      <c r="G194" s="44">
        <v>0</v>
      </c>
      <c r="H194" s="44">
        <v>0</v>
      </c>
      <c r="I194" s="44">
        <v>0</v>
      </c>
      <c r="J194" s="44">
        <v>0</v>
      </c>
      <c r="K194" s="44">
        <v>0</v>
      </c>
      <c r="L194" s="44">
        <v>0</v>
      </c>
      <c r="M194" s="44">
        <f t="shared" si="24"/>
        <v>0</v>
      </c>
      <c r="N194" s="44">
        <f t="shared" si="25"/>
        <v>0</v>
      </c>
    </row>
    <row r="195" spans="2:14" ht="39.75" customHeight="1" x14ac:dyDescent="0.2">
      <c r="B195" s="28"/>
      <c r="C195" s="104"/>
      <c r="D195" s="104"/>
      <c r="E195" s="104"/>
      <c r="F195" s="59" t="s">
        <v>388</v>
      </c>
      <c r="G195" s="43">
        <f t="shared" ref="G195:L195" si="29">G196+G197+G198+G199+G200+G201+G202+G203+G204+G205+G212</f>
        <v>9825841</v>
      </c>
      <c r="H195" s="43">
        <f t="shared" si="29"/>
        <v>0</v>
      </c>
      <c r="I195" s="43">
        <f t="shared" si="29"/>
        <v>8630041.6600000001</v>
      </c>
      <c r="J195" s="43">
        <f t="shared" si="29"/>
        <v>0</v>
      </c>
      <c r="K195" s="43">
        <f t="shared" si="29"/>
        <v>0</v>
      </c>
      <c r="L195" s="43">
        <f t="shared" si="29"/>
        <v>0</v>
      </c>
      <c r="M195" s="43">
        <f t="shared" si="24"/>
        <v>9825841</v>
      </c>
      <c r="N195" s="43">
        <f t="shared" si="25"/>
        <v>8630041.6600000001</v>
      </c>
    </row>
    <row r="196" spans="2:14" ht="76.150000000000006" customHeight="1" x14ac:dyDescent="0.2">
      <c r="B196" s="46" t="s">
        <v>90</v>
      </c>
      <c r="C196" s="46" t="s">
        <v>91</v>
      </c>
      <c r="D196" s="46" t="s">
        <v>83</v>
      </c>
      <c r="E196" s="34" t="s">
        <v>92</v>
      </c>
      <c r="F196" s="34" t="s">
        <v>461</v>
      </c>
      <c r="G196" s="44">
        <v>5000</v>
      </c>
      <c r="H196" s="44">
        <v>0</v>
      </c>
      <c r="I196" s="44">
        <v>4680.34</v>
      </c>
      <c r="J196" s="44">
        <v>0</v>
      </c>
      <c r="K196" s="44">
        <v>0</v>
      </c>
      <c r="L196" s="44">
        <v>0</v>
      </c>
      <c r="M196" s="44">
        <f t="shared" si="24"/>
        <v>5000</v>
      </c>
      <c r="N196" s="44">
        <f t="shared" si="25"/>
        <v>4680.34</v>
      </c>
    </row>
    <row r="197" spans="2:14" ht="46.9" customHeight="1" x14ac:dyDescent="0.2">
      <c r="B197" s="46" t="s">
        <v>93</v>
      </c>
      <c r="C197" s="46" t="s">
        <v>94</v>
      </c>
      <c r="D197" s="46" t="s">
        <v>95</v>
      </c>
      <c r="E197" s="34" t="s">
        <v>96</v>
      </c>
      <c r="F197" s="34" t="s">
        <v>462</v>
      </c>
      <c r="G197" s="44">
        <v>117600</v>
      </c>
      <c r="H197" s="44">
        <v>0</v>
      </c>
      <c r="I197" s="44">
        <v>86622.66</v>
      </c>
      <c r="J197" s="44">
        <v>0</v>
      </c>
      <c r="K197" s="44">
        <v>0</v>
      </c>
      <c r="L197" s="44">
        <v>0</v>
      </c>
      <c r="M197" s="44">
        <f t="shared" si="24"/>
        <v>117600</v>
      </c>
      <c r="N197" s="44">
        <f t="shared" si="25"/>
        <v>86622.66</v>
      </c>
    </row>
    <row r="198" spans="2:14" ht="72.75" customHeight="1" x14ac:dyDescent="0.2">
      <c r="B198" s="46" t="s">
        <v>97</v>
      </c>
      <c r="C198" s="46" t="s">
        <v>98</v>
      </c>
      <c r="D198" s="46" t="s">
        <v>95</v>
      </c>
      <c r="E198" s="50" t="s">
        <v>99</v>
      </c>
      <c r="F198" s="34" t="s">
        <v>463</v>
      </c>
      <c r="G198" s="44">
        <v>5997930</v>
      </c>
      <c r="H198" s="44">
        <v>0</v>
      </c>
      <c r="I198" s="44">
        <v>5359205.03</v>
      </c>
      <c r="J198" s="44">
        <v>0</v>
      </c>
      <c r="K198" s="44">
        <v>0</v>
      </c>
      <c r="L198" s="44">
        <v>0</v>
      </c>
      <c r="M198" s="44">
        <f t="shared" si="24"/>
        <v>5997930</v>
      </c>
      <c r="N198" s="44">
        <f t="shared" si="25"/>
        <v>5359205.03</v>
      </c>
    </row>
    <row r="199" spans="2:14" ht="63" x14ac:dyDescent="0.2">
      <c r="B199" s="46" t="s">
        <v>100</v>
      </c>
      <c r="C199" s="46" t="s">
        <v>101</v>
      </c>
      <c r="D199" s="46" t="s">
        <v>95</v>
      </c>
      <c r="E199" s="50" t="s">
        <v>102</v>
      </c>
      <c r="F199" s="34" t="s">
        <v>464</v>
      </c>
      <c r="G199" s="44">
        <v>80000</v>
      </c>
      <c r="H199" s="44">
        <v>0</v>
      </c>
      <c r="I199" s="44">
        <v>55564.41</v>
      </c>
      <c r="J199" s="44">
        <v>0</v>
      </c>
      <c r="K199" s="44">
        <v>0</v>
      </c>
      <c r="L199" s="44">
        <v>0</v>
      </c>
      <c r="M199" s="44">
        <f t="shared" si="24"/>
        <v>80000</v>
      </c>
      <c r="N199" s="44">
        <f t="shared" si="25"/>
        <v>55564.41</v>
      </c>
    </row>
    <row r="200" spans="2:14" ht="134.25" customHeight="1" x14ac:dyDescent="0.25">
      <c r="B200" s="46" t="s">
        <v>103</v>
      </c>
      <c r="C200" s="46" t="s">
        <v>104</v>
      </c>
      <c r="D200" s="46" t="s">
        <v>105</v>
      </c>
      <c r="E200" s="63" t="s">
        <v>106</v>
      </c>
      <c r="F200" s="34" t="s">
        <v>465</v>
      </c>
      <c r="G200" s="44">
        <v>322000</v>
      </c>
      <c r="H200" s="44">
        <v>0</v>
      </c>
      <c r="I200" s="44">
        <v>301549.12</v>
      </c>
      <c r="J200" s="44">
        <v>0</v>
      </c>
      <c r="K200" s="44">
        <v>0</v>
      </c>
      <c r="L200" s="44">
        <v>0</v>
      </c>
      <c r="M200" s="44">
        <f t="shared" si="24"/>
        <v>322000</v>
      </c>
      <c r="N200" s="44">
        <f t="shared" si="25"/>
        <v>301549.12</v>
      </c>
    </row>
    <row r="201" spans="2:14" ht="114.75" customHeight="1" x14ac:dyDescent="0.25">
      <c r="B201" s="46" t="s">
        <v>74</v>
      </c>
      <c r="C201" s="46" t="s">
        <v>75</v>
      </c>
      <c r="D201" s="46" t="s">
        <v>76</v>
      </c>
      <c r="E201" s="90" t="s">
        <v>77</v>
      </c>
      <c r="F201" s="34" t="s">
        <v>466</v>
      </c>
      <c r="G201" s="44">
        <v>202500</v>
      </c>
      <c r="H201" s="44">
        <v>0</v>
      </c>
      <c r="I201" s="44">
        <v>159652.34</v>
      </c>
      <c r="J201" s="44">
        <v>0</v>
      </c>
      <c r="K201" s="44">
        <v>0</v>
      </c>
      <c r="L201" s="44">
        <v>0</v>
      </c>
      <c r="M201" s="44">
        <f t="shared" si="24"/>
        <v>202500</v>
      </c>
      <c r="N201" s="44">
        <f t="shared" si="25"/>
        <v>159652.34</v>
      </c>
    </row>
    <row r="202" spans="2:14" ht="94.5" customHeight="1" x14ac:dyDescent="0.2">
      <c r="B202" s="46" t="s">
        <v>81</v>
      </c>
      <c r="C202" s="46" t="s">
        <v>82</v>
      </c>
      <c r="D202" s="46" t="s">
        <v>83</v>
      </c>
      <c r="E202" s="50" t="s">
        <v>84</v>
      </c>
      <c r="F202" s="34" t="s">
        <v>616</v>
      </c>
      <c r="G202" s="44">
        <v>236430</v>
      </c>
      <c r="H202" s="44">
        <v>0</v>
      </c>
      <c r="I202" s="44">
        <v>208544.7</v>
      </c>
      <c r="J202" s="44">
        <v>0</v>
      </c>
      <c r="K202" s="44">
        <v>0</v>
      </c>
      <c r="L202" s="44">
        <v>0</v>
      </c>
      <c r="M202" s="44">
        <f t="shared" si="24"/>
        <v>236430</v>
      </c>
      <c r="N202" s="44">
        <f t="shared" si="25"/>
        <v>208544.7</v>
      </c>
    </row>
    <row r="203" spans="2:14" ht="159" customHeight="1" x14ac:dyDescent="0.2">
      <c r="B203" s="46" t="s">
        <v>85</v>
      </c>
      <c r="C203" s="46" t="s">
        <v>86</v>
      </c>
      <c r="D203" s="46" t="s">
        <v>83</v>
      </c>
      <c r="E203" s="50" t="s">
        <v>317</v>
      </c>
      <c r="F203" s="32" t="s">
        <v>207</v>
      </c>
      <c r="G203" s="44">
        <v>368000</v>
      </c>
      <c r="H203" s="44">
        <v>0</v>
      </c>
      <c r="I203" s="44">
        <v>312563.53999999998</v>
      </c>
      <c r="J203" s="44">
        <v>0</v>
      </c>
      <c r="K203" s="44">
        <v>0</v>
      </c>
      <c r="L203" s="44">
        <v>0</v>
      </c>
      <c r="M203" s="44">
        <f t="shared" si="24"/>
        <v>368000</v>
      </c>
      <c r="N203" s="44">
        <f t="shared" si="25"/>
        <v>312563.53999999998</v>
      </c>
    </row>
    <row r="204" spans="2:14" ht="87" customHeight="1" x14ac:dyDescent="0.2">
      <c r="B204" s="46" t="s">
        <v>528</v>
      </c>
      <c r="C204" s="46" t="s">
        <v>529</v>
      </c>
      <c r="D204" s="46" t="s">
        <v>83</v>
      </c>
      <c r="E204" s="50" t="s">
        <v>530</v>
      </c>
      <c r="F204" s="32" t="s">
        <v>679</v>
      </c>
      <c r="G204" s="44">
        <v>460000</v>
      </c>
      <c r="H204" s="44">
        <v>0</v>
      </c>
      <c r="I204" s="44">
        <v>306861.2</v>
      </c>
      <c r="J204" s="44">
        <v>0</v>
      </c>
      <c r="K204" s="44">
        <v>0</v>
      </c>
      <c r="L204" s="44">
        <v>0</v>
      </c>
      <c r="M204" s="44">
        <f t="shared" si="24"/>
        <v>460000</v>
      </c>
      <c r="N204" s="44">
        <f t="shared" si="25"/>
        <v>306861.2</v>
      </c>
    </row>
    <row r="205" spans="2:14" ht="48" customHeight="1" x14ac:dyDescent="0.2">
      <c r="B205" s="46" t="s">
        <v>107</v>
      </c>
      <c r="C205" s="46" t="s">
        <v>108</v>
      </c>
      <c r="D205" s="46" t="s">
        <v>109</v>
      </c>
      <c r="E205" s="50" t="s">
        <v>680</v>
      </c>
      <c r="F205" s="32"/>
      <c r="G205" s="195">
        <f>G206+G207+G208+G209+G210+G211</f>
        <v>2036381</v>
      </c>
      <c r="H205" s="44">
        <v>0</v>
      </c>
      <c r="I205" s="44">
        <f>SUM(I206:I211)</f>
        <v>1834798.32</v>
      </c>
      <c r="J205" s="44">
        <f>SUM(J206:J211)</f>
        <v>0</v>
      </c>
      <c r="K205" s="44">
        <f>SUM(K206:K211)</f>
        <v>0</v>
      </c>
      <c r="L205" s="44">
        <f>SUM(L206:L211)</f>
        <v>0</v>
      </c>
      <c r="M205" s="44">
        <f t="shared" si="24"/>
        <v>2036381</v>
      </c>
      <c r="N205" s="44">
        <f t="shared" si="25"/>
        <v>1834798.32</v>
      </c>
    </row>
    <row r="206" spans="2:14" ht="65.45" customHeight="1" x14ac:dyDescent="0.2">
      <c r="B206" s="46"/>
      <c r="C206" s="46"/>
      <c r="D206" s="46"/>
      <c r="E206" s="50" t="s">
        <v>681</v>
      </c>
      <c r="F206" s="32" t="s">
        <v>469</v>
      </c>
      <c r="G206" s="44">
        <v>56899</v>
      </c>
      <c r="H206" s="44">
        <v>0</v>
      </c>
      <c r="I206" s="44">
        <v>23255.71</v>
      </c>
      <c r="J206" s="44">
        <v>0</v>
      </c>
      <c r="K206" s="44">
        <v>0</v>
      </c>
      <c r="L206" s="44">
        <v>0</v>
      </c>
      <c r="M206" s="44">
        <f t="shared" si="24"/>
        <v>56899</v>
      </c>
      <c r="N206" s="44">
        <f t="shared" si="25"/>
        <v>23255.71</v>
      </c>
    </row>
    <row r="207" spans="2:14" ht="41.25" customHeight="1" x14ac:dyDescent="0.2">
      <c r="B207" s="46"/>
      <c r="C207" s="46"/>
      <c r="D207" s="46"/>
      <c r="E207" s="50"/>
      <c r="F207" s="32" t="s">
        <v>467</v>
      </c>
      <c r="G207" s="44">
        <v>641200</v>
      </c>
      <c r="H207" s="44">
        <v>0</v>
      </c>
      <c r="I207" s="44">
        <v>573110.05000000005</v>
      </c>
      <c r="J207" s="44">
        <v>0</v>
      </c>
      <c r="K207" s="44">
        <v>0</v>
      </c>
      <c r="L207" s="44">
        <v>0</v>
      </c>
      <c r="M207" s="44">
        <f t="shared" si="24"/>
        <v>641200</v>
      </c>
      <c r="N207" s="44">
        <f t="shared" si="25"/>
        <v>573110.05000000005</v>
      </c>
    </row>
    <row r="208" spans="2:14" ht="46.5" customHeight="1" x14ac:dyDescent="0.2">
      <c r="B208" s="46"/>
      <c r="C208" s="46"/>
      <c r="D208" s="46"/>
      <c r="E208" s="50"/>
      <c r="F208" s="32" t="s">
        <v>682</v>
      </c>
      <c r="G208" s="44">
        <v>20000</v>
      </c>
      <c r="H208" s="44">
        <v>0</v>
      </c>
      <c r="I208" s="44">
        <v>11019.39</v>
      </c>
      <c r="J208" s="44">
        <v>0</v>
      </c>
      <c r="K208" s="44">
        <v>0</v>
      </c>
      <c r="L208" s="44">
        <v>0</v>
      </c>
      <c r="M208" s="44">
        <f t="shared" ref="M208:M249" si="30">G208+J208</f>
        <v>20000</v>
      </c>
      <c r="N208" s="44">
        <f t="shared" si="25"/>
        <v>11019.39</v>
      </c>
    </row>
    <row r="209" spans="1:14" ht="64.5" customHeight="1" x14ac:dyDescent="0.2">
      <c r="B209" s="46"/>
      <c r="C209" s="46"/>
      <c r="D209" s="46"/>
      <c r="E209" s="50"/>
      <c r="F209" s="32" t="s">
        <v>683</v>
      </c>
      <c r="G209" s="44">
        <f>225000-79480</f>
        <v>145520</v>
      </c>
      <c r="H209" s="44">
        <v>0</v>
      </c>
      <c r="I209" s="44">
        <v>95231.67</v>
      </c>
      <c r="J209" s="44">
        <v>0</v>
      </c>
      <c r="K209" s="44">
        <v>0</v>
      </c>
      <c r="L209" s="44">
        <v>0</v>
      </c>
      <c r="M209" s="44">
        <f t="shared" si="30"/>
        <v>145520</v>
      </c>
      <c r="N209" s="44">
        <f t="shared" si="25"/>
        <v>95231.67</v>
      </c>
    </row>
    <row r="210" spans="1:14" ht="33" customHeight="1" x14ac:dyDescent="0.2">
      <c r="B210" s="46"/>
      <c r="C210" s="46"/>
      <c r="D210" s="46"/>
      <c r="E210" s="50"/>
      <c r="F210" s="32" t="s">
        <v>468</v>
      </c>
      <c r="G210" s="44">
        <v>204367</v>
      </c>
      <c r="H210" s="44">
        <v>0</v>
      </c>
      <c r="I210" s="44">
        <v>182691.5</v>
      </c>
      <c r="J210" s="44">
        <v>0</v>
      </c>
      <c r="K210" s="44">
        <v>0</v>
      </c>
      <c r="L210" s="44">
        <v>0</v>
      </c>
      <c r="M210" s="44">
        <f t="shared" si="30"/>
        <v>204367</v>
      </c>
      <c r="N210" s="44">
        <f t="shared" si="25"/>
        <v>182691.5</v>
      </c>
    </row>
    <row r="211" spans="1:14" ht="66" customHeight="1" x14ac:dyDescent="0.2">
      <c r="B211" s="46"/>
      <c r="C211" s="46"/>
      <c r="D211" s="46"/>
      <c r="E211" s="50"/>
      <c r="F211" s="34" t="s">
        <v>684</v>
      </c>
      <c r="G211" s="44">
        <v>968395</v>
      </c>
      <c r="H211" s="44">
        <v>0</v>
      </c>
      <c r="I211" s="44">
        <v>949490</v>
      </c>
      <c r="J211" s="44">
        <v>0</v>
      </c>
      <c r="K211" s="44">
        <v>0</v>
      </c>
      <c r="L211" s="44">
        <v>0</v>
      </c>
      <c r="M211" s="44">
        <f t="shared" si="30"/>
        <v>968395</v>
      </c>
      <c r="N211" s="44">
        <f t="shared" si="25"/>
        <v>949490</v>
      </c>
    </row>
    <row r="212" spans="1:14" ht="77.45" hidden="1" customHeight="1" x14ac:dyDescent="0.2">
      <c r="B212" s="46" t="s">
        <v>87</v>
      </c>
      <c r="C212" s="46" t="s">
        <v>88</v>
      </c>
      <c r="D212" s="46" t="s">
        <v>35</v>
      </c>
      <c r="E212" s="50" t="s">
        <v>89</v>
      </c>
      <c r="F212" s="32"/>
      <c r="G212" s="44">
        <f t="shared" ref="G212:L212" si="31">G214+G215</f>
        <v>0</v>
      </c>
      <c r="H212" s="44">
        <v>0</v>
      </c>
      <c r="I212" s="44">
        <f t="shared" si="31"/>
        <v>0</v>
      </c>
      <c r="J212" s="44">
        <f t="shared" si="31"/>
        <v>0</v>
      </c>
      <c r="K212" s="44">
        <f t="shared" si="31"/>
        <v>0</v>
      </c>
      <c r="L212" s="44">
        <f t="shared" si="31"/>
        <v>0</v>
      </c>
      <c r="M212" s="44">
        <f t="shared" si="30"/>
        <v>0</v>
      </c>
      <c r="N212" s="44">
        <f t="shared" si="25"/>
        <v>0</v>
      </c>
    </row>
    <row r="213" spans="1:14" ht="66.599999999999994" hidden="1" customHeight="1" x14ac:dyDescent="0.25">
      <c r="B213" s="73"/>
      <c r="C213" s="73"/>
      <c r="D213" s="73"/>
      <c r="E213" s="74"/>
      <c r="F213" s="85" t="s">
        <v>343</v>
      </c>
      <c r="G213" s="191"/>
      <c r="H213" s="191"/>
      <c r="I213" s="191"/>
      <c r="J213" s="191"/>
      <c r="K213" s="191"/>
      <c r="L213" s="44"/>
      <c r="M213" s="44">
        <f t="shared" si="30"/>
        <v>0</v>
      </c>
      <c r="N213" s="44">
        <f t="shared" si="25"/>
        <v>0</v>
      </c>
    </row>
    <row r="214" spans="1:14" ht="61.9" hidden="1" customHeight="1" x14ac:dyDescent="0.2">
      <c r="B214" s="46"/>
      <c r="C214" s="46"/>
      <c r="D214" s="46"/>
      <c r="E214" s="50"/>
      <c r="F214" s="32" t="s">
        <v>456</v>
      </c>
      <c r="G214" s="44">
        <v>0</v>
      </c>
      <c r="H214" s="44">
        <v>0</v>
      </c>
      <c r="I214" s="44">
        <v>0</v>
      </c>
      <c r="J214" s="44">
        <v>0</v>
      </c>
      <c r="K214" s="44">
        <v>0</v>
      </c>
      <c r="L214" s="44">
        <v>0</v>
      </c>
      <c r="M214" s="44">
        <f t="shared" si="30"/>
        <v>0</v>
      </c>
      <c r="N214" s="44">
        <f t="shared" si="25"/>
        <v>0</v>
      </c>
    </row>
    <row r="215" spans="1:14" ht="0.6" hidden="1" customHeight="1" x14ac:dyDescent="0.2">
      <c r="B215" s="46"/>
      <c r="C215" s="46"/>
      <c r="D215" s="46"/>
      <c r="E215" s="50"/>
      <c r="F215" s="32" t="s">
        <v>457</v>
      </c>
      <c r="G215" s="44">
        <v>0</v>
      </c>
      <c r="H215" s="44">
        <v>0</v>
      </c>
      <c r="I215" s="44">
        <v>0</v>
      </c>
      <c r="J215" s="44">
        <v>0</v>
      </c>
      <c r="K215" s="44">
        <v>0</v>
      </c>
      <c r="L215" s="44">
        <v>0</v>
      </c>
      <c r="M215" s="44">
        <f t="shared" si="30"/>
        <v>0</v>
      </c>
      <c r="N215" s="44">
        <f t="shared" si="25"/>
        <v>0</v>
      </c>
    </row>
    <row r="216" spans="1:14" ht="92.45" hidden="1" customHeight="1" x14ac:dyDescent="0.2">
      <c r="B216" s="46"/>
      <c r="C216" s="46"/>
      <c r="D216" s="46"/>
      <c r="E216" s="50"/>
      <c r="F216" s="59" t="s">
        <v>346</v>
      </c>
      <c r="G216" s="43" t="e">
        <f>G218+G219+G223+G224+G222+G221+G220+G217</f>
        <v>#REF!</v>
      </c>
      <c r="H216" s="43"/>
      <c r="I216" s="43"/>
      <c r="J216" s="43">
        <f>J218+J219+J223+J224+J222+J221+J220+J217</f>
        <v>0</v>
      </c>
      <c r="K216" s="43"/>
      <c r="L216" s="43"/>
      <c r="M216" s="44" t="e">
        <f t="shared" si="30"/>
        <v>#REF!</v>
      </c>
      <c r="N216" s="44">
        <f t="shared" si="25"/>
        <v>0</v>
      </c>
    </row>
    <row r="217" spans="1:14" ht="51.6" hidden="1" customHeight="1" x14ac:dyDescent="0.25">
      <c r="B217" s="53" t="s">
        <v>235</v>
      </c>
      <c r="C217" s="53" t="s">
        <v>236</v>
      </c>
      <c r="D217" s="53" t="s">
        <v>237</v>
      </c>
      <c r="E217" s="63" t="s">
        <v>238</v>
      </c>
      <c r="F217" s="59"/>
      <c r="G217" s="44" t="e">
        <f>#REF!+J217</f>
        <v>#REF!</v>
      </c>
      <c r="H217" s="44"/>
      <c r="I217" s="44"/>
      <c r="J217" s="44"/>
      <c r="K217" s="44"/>
      <c r="L217" s="44"/>
      <c r="M217" s="44" t="e">
        <f t="shared" si="30"/>
        <v>#REF!</v>
      </c>
      <c r="N217" s="44">
        <f t="shared" si="25"/>
        <v>0</v>
      </c>
    </row>
    <row r="218" spans="1:14" ht="54.75" hidden="1" customHeight="1" x14ac:dyDescent="0.25">
      <c r="B218" s="30" t="s">
        <v>67</v>
      </c>
      <c r="C218" s="91" t="s">
        <v>214</v>
      </c>
      <c r="D218" s="91" t="s">
        <v>146</v>
      </c>
      <c r="E218" s="54" t="s">
        <v>217</v>
      </c>
      <c r="F218" s="32" t="s">
        <v>224</v>
      </c>
      <c r="G218" s="44" t="e">
        <f>#REF!+J218</f>
        <v>#REF!</v>
      </c>
      <c r="H218" s="44"/>
      <c r="I218" s="44"/>
      <c r="J218" s="44"/>
      <c r="K218" s="44"/>
      <c r="L218" s="44"/>
      <c r="M218" s="44" t="e">
        <f t="shared" si="30"/>
        <v>#REF!</v>
      </c>
      <c r="N218" s="44">
        <f t="shared" si="25"/>
        <v>0</v>
      </c>
    </row>
    <row r="219" spans="1:14" ht="54.75" hidden="1" customHeight="1" x14ac:dyDescent="0.25">
      <c r="B219" s="91" t="s">
        <v>67</v>
      </c>
      <c r="C219" s="30" t="s">
        <v>68</v>
      </c>
      <c r="D219" s="30" t="s">
        <v>69</v>
      </c>
      <c r="E219" s="34" t="s">
        <v>318</v>
      </c>
      <c r="F219" s="32" t="s">
        <v>204</v>
      </c>
      <c r="G219" s="44" t="e">
        <f>#REF!+J219</f>
        <v>#REF!</v>
      </c>
      <c r="H219" s="44"/>
      <c r="I219" s="44"/>
      <c r="J219" s="44"/>
      <c r="K219" s="44"/>
      <c r="L219" s="44"/>
      <c r="M219" s="44" t="e">
        <f t="shared" si="30"/>
        <v>#REF!</v>
      </c>
      <c r="N219" s="44">
        <f t="shared" si="25"/>
        <v>0</v>
      </c>
    </row>
    <row r="220" spans="1:14" ht="54.75" hidden="1" customHeight="1" x14ac:dyDescent="0.25">
      <c r="B220" s="91" t="s">
        <v>234</v>
      </c>
      <c r="C220" s="53" t="s">
        <v>232</v>
      </c>
      <c r="D220" s="53" t="s">
        <v>211</v>
      </c>
      <c r="E220" s="63" t="s">
        <v>233</v>
      </c>
      <c r="F220" s="32"/>
      <c r="G220" s="44" t="e">
        <f>#REF!+J220</f>
        <v>#REF!</v>
      </c>
      <c r="H220" s="44"/>
      <c r="I220" s="44"/>
      <c r="J220" s="44"/>
      <c r="K220" s="44"/>
      <c r="L220" s="44"/>
      <c r="M220" s="44" t="e">
        <f t="shared" si="30"/>
        <v>#REF!</v>
      </c>
      <c r="N220" s="44">
        <f t="shared" si="25"/>
        <v>0</v>
      </c>
    </row>
    <row r="221" spans="1:14" ht="54.75" hidden="1" customHeight="1" x14ac:dyDescent="0.25">
      <c r="B221" s="91" t="s">
        <v>157</v>
      </c>
      <c r="C221" s="91" t="s">
        <v>158</v>
      </c>
      <c r="D221" s="53" t="s">
        <v>117</v>
      </c>
      <c r="E221" s="63" t="s">
        <v>231</v>
      </c>
      <c r="F221" s="32"/>
      <c r="G221" s="44" t="e">
        <f>#REF!+J221</f>
        <v>#REF!</v>
      </c>
      <c r="H221" s="44"/>
      <c r="I221" s="44"/>
      <c r="J221" s="44"/>
      <c r="K221" s="44"/>
      <c r="L221" s="44"/>
      <c r="M221" s="44" t="e">
        <f t="shared" si="30"/>
        <v>#REF!</v>
      </c>
      <c r="N221" s="44">
        <f t="shared" si="25"/>
        <v>0</v>
      </c>
    </row>
    <row r="222" spans="1:14" s="14" customFormat="1" ht="27.75" hidden="1" customHeight="1" x14ac:dyDescent="0.3">
      <c r="A222" s="13"/>
      <c r="B222" s="107"/>
      <c r="C222" s="53" t="s">
        <v>132</v>
      </c>
      <c r="D222" s="53" t="s">
        <v>133</v>
      </c>
      <c r="E222" s="63" t="s">
        <v>134</v>
      </c>
      <c r="F222" s="32"/>
      <c r="G222" s="44" t="e">
        <f>#REF!+J222</f>
        <v>#REF!</v>
      </c>
      <c r="H222" s="44"/>
      <c r="I222" s="44"/>
      <c r="J222" s="44"/>
      <c r="K222" s="44"/>
      <c r="L222" s="44"/>
      <c r="M222" s="44" t="e">
        <f t="shared" si="30"/>
        <v>#REF!</v>
      </c>
      <c r="N222" s="44">
        <f t="shared" si="25"/>
        <v>0</v>
      </c>
    </row>
    <row r="223" spans="1:14" s="7" customFormat="1" ht="48.75" hidden="1" customHeight="1" x14ac:dyDescent="0.25">
      <c r="A223" s="6"/>
      <c r="B223" s="53" t="s">
        <v>87</v>
      </c>
      <c r="C223" s="53" t="s">
        <v>88</v>
      </c>
      <c r="D223" s="53" t="s">
        <v>35</v>
      </c>
      <c r="E223" s="90" t="s">
        <v>89</v>
      </c>
      <c r="F223" s="32" t="s">
        <v>222</v>
      </c>
      <c r="G223" s="44" t="e">
        <f>#REF!+J223</f>
        <v>#REF!</v>
      </c>
      <c r="H223" s="44"/>
      <c r="I223" s="44"/>
      <c r="J223" s="44"/>
      <c r="K223" s="44"/>
      <c r="L223" s="44"/>
      <c r="M223" s="44" t="e">
        <f t="shared" si="30"/>
        <v>#REF!</v>
      </c>
      <c r="N223" s="44">
        <f t="shared" si="25"/>
        <v>0</v>
      </c>
    </row>
    <row r="224" spans="1:14" s="7" customFormat="1" ht="54.75" hidden="1" customHeight="1" x14ac:dyDescent="0.25">
      <c r="A224" s="6"/>
      <c r="B224" s="53" t="s">
        <v>219</v>
      </c>
      <c r="C224" s="53" t="s">
        <v>220</v>
      </c>
      <c r="D224" s="53" t="s">
        <v>35</v>
      </c>
      <c r="E224" s="90" t="s">
        <v>221</v>
      </c>
      <c r="F224" s="32" t="s">
        <v>223</v>
      </c>
      <c r="G224" s="44" t="e">
        <f>#REF!+J224</f>
        <v>#REF!</v>
      </c>
      <c r="H224" s="44"/>
      <c r="I224" s="44"/>
      <c r="J224" s="44"/>
      <c r="K224" s="44"/>
      <c r="L224" s="44"/>
      <c r="M224" s="44" t="e">
        <f t="shared" si="30"/>
        <v>#REF!</v>
      </c>
      <c r="N224" s="44">
        <f t="shared" si="25"/>
        <v>0</v>
      </c>
    </row>
    <row r="225" spans="1:14" s="7" customFormat="1" ht="63.75" hidden="1" customHeight="1" x14ac:dyDescent="0.2">
      <c r="A225" s="6"/>
      <c r="B225" s="107"/>
      <c r="C225" s="46"/>
      <c r="D225" s="46"/>
      <c r="E225" s="50"/>
      <c r="F225" s="32"/>
      <c r="G225" s="44"/>
      <c r="H225" s="44"/>
      <c r="I225" s="44"/>
      <c r="J225" s="44"/>
      <c r="K225" s="44"/>
      <c r="L225" s="44"/>
      <c r="M225" s="44">
        <f t="shared" si="30"/>
        <v>0</v>
      </c>
      <c r="N225" s="44">
        <f t="shared" si="25"/>
        <v>0</v>
      </c>
    </row>
    <row r="226" spans="1:14" s="7" customFormat="1" ht="55.5" customHeight="1" x14ac:dyDescent="0.2">
      <c r="A226" s="6"/>
      <c r="B226" s="109" t="s">
        <v>494</v>
      </c>
      <c r="C226" s="46" t="s">
        <v>488</v>
      </c>
      <c r="D226" s="46" t="s">
        <v>43</v>
      </c>
      <c r="E226" s="50" t="s">
        <v>487</v>
      </c>
      <c r="F226" s="59" t="s">
        <v>489</v>
      </c>
      <c r="G226" s="43">
        <f t="shared" ref="G226:L226" si="32">G228+G231+G230+G229</f>
        <v>20195000</v>
      </c>
      <c r="H226" s="43">
        <f t="shared" si="32"/>
        <v>0</v>
      </c>
      <c r="I226" s="43">
        <f t="shared" si="32"/>
        <v>19885147.199999999</v>
      </c>
      <c r="J226" s="43">
        <f t="shared" si="32"/>
        <v>0</v>
      </c>
      <c r="K226" s="43">
        <f t="shared" si="32"/>
        <v>0</v>
      </c>
      <c r="L226" s="43">
        <f t="shared" si="32"/>
        <v>0</v>
      </c>
      <c r="M226" s="43">
        <f t="shared" si="30"/>
        <v>20195000</v>
      </c>
      <c r="N226" s="43">
        <f>I226+L226</f>
        <v>19885147.199999999</v>
      </c>
    </row>
    <row r="227" spans="1:14" s="7" customFormat="1" ht="46.5" hidden="1" customHeight="1" x14ac:dyDescent="0.2">
      <c r="A227" s="6"/>
      <c r="B227" s="108"/>
      <c r="C227" s="46"/>
      <c r="D227" s="46"/>
      <c r="E227" s="50"/>
      <c r="F227" s="32"/>
      <c r="G227" s="44"/>
      <c r="H227" s="44"/>
      <c r="I227" s="44"/>
      <c r="J227" s="43">
        <v>0</v>
      </c>
      <c r="K227" s="43">
        <v>0</v>
      </c>
      <c r="L227" s="43">
        <v>0</v>
      </c>
      <c r="M227" s="43"/>
      <c r="N227" s="43"/>
    </row>
    <row r="228" spans="1:14" s="7" customFormat="1" ht="25.5" customHeight="1" x14ac:dyDescent="0.2">
      <c r="A228" s="6"/>
      <c r="B228" s="109"/>
      <c r="C228" s="46"/>
      <c r="D228" s="46"/>
      <c r="E228" s="50"/>
      <c r="F228" s="32" t="s">
        <v>555</v>
      </c>
      <c r="G228" s="44">
        <v>220147.20000000001</v>
      </c>
      <c r="H228" s="44">
        <v>0</v>
      </c>
      <c r="I228" s="44">
        <v>220147.20000000001</v>
      </c>
      <c r="J228" s="44">
        <v>0</v>
      </c>
      <c r="K228" s="44">
        <v>0</v>
      </c>
      <c r="L228" s="44">
        <v>0</v>
      </c>
      <c r="M228" s="44">
        <f t="shared" si="30"/>
        <v>220147.20000000001</v>
      </c>
      <c r="N228" s="44">
        <f t="shared" si="25"/>
        <v>220147.20000000001</v>
      </c>
    </row>
    <row r="229" spans="1:14" s="7" customFormat="1" ht="51" customHeight="1" x14ac:dyDescent="0.2">
      <c r="A229" s="6"/>
      <c r="B229" s="109"/>
      <c r="C229" s="46"/>
      <c r="D229" s="46"/>
      <c r="E229" s="50"/>
      <c r="F229" s="32" t="s">
        <v>569</v>
      </c>
      <c r="G229" s="44">
        <v>50000</v>
      </c>
      <c r="H229" s="44">
        <v>0</v>
      </c>
      <c r="I229" s="44">
        <v>10000</v>
      </c>
      <c r="J229" s="44">
        <v>0</v>
      </c>
      <c r="K229" s="44">
        <v>0</v>
      </c>
      <c r="L229" s="44">
        <v>0</v>
      </c>
      <c r="M229" s="44">
        <f t="shared" si="30"/>
        <v>50000</v>
      </c>
      <c r="N229" s="44">
        <f t="shared" si="25"/>
        <v>10000</v>
      </c>
    </row>
    <row r="230" spans="1:14" s="7" customFormat="1" ht="56.45" customHeight="1" x14ac:dyDescent="0.2">
      <c r="A230" s="6"/>
      <c r="B230" s="109"/>
      <c r="C230" s="46"/>
      <c r="D230" s="46"/>
      <c r="E230" s="50"/>
      <c r="F230" s="32" t="s">
        <v>685</v>
      </c>
      <c r="G230" s="44">
        <v>16600000</v>
      </c>
      <c r="H230" s="44">
        <v>0</v>
      </c>
      <c r="I230" s="44">
        <v>16500000</v>
      </c>
      <c r="J230" s="44">
        <v>0</v>
      </c>
      <c r="K230" s="44">
        <v>0</v>
      </c>
      <c r="L230" s="44">
        <v>0</v>
      </c>
      <c r="M230" s="44">
        <f t="shared" si="30"/>
        <v>16600000</v>
      </c>
      <c r="N230" s="44">
        <f t="shared" si="25"/>
        <v>16500000</v>
      </c>
    </row>
    <row r="231" spans="1:14" s="7" customFormat="1" ht="49.15" customHeight="1" x14ac:dyDescent="0.2">
      <c r="A231" s="6"/>
      <c r="B231" s="109"/>
      <c r="C231" s="46"/>
      <c r="D231" s="46"/>
      <c r="E231" s="50"/>
      <c r="F231" s="32" t="s">
        <v>556</v>
      </c>
      <c r="G231" s="44">
        <v>3324852.8</v>
      </c>
      <c r="H231" s="44">
        <v>0</v>
      </c>
      <c r="I231" s="44">
        <v>3155000</v>
      </c>
      <c r="J231" s="44">
        <v>0</v>
      </c>
      <c r="K231" s="44">
        <v>0</v>
      </c>
      <c r="L231" s="44">
        <v>0</v>
      </c>
      <c r="M231" s="44">
        <f t="shared" si="30"/>
        <v>3324852.8</v>
      </c>
      <c r="N231" s="44">
        <f t="shared" si="25"/>
        <v>3155000</v>
      </c>
    </row>
    <row r="232" spans="1:14" s="7" customFormat="1" ht="34.5" customHeight="1" x14ac:dyDescent="0.2">
      <c r="A232" s="6"/>
      <c r="B232" s="28"/>
      <c r="C232" s="104"/>
      <c r="D232" s="104"/>
      <c r="E232" s="104" t="s">
        <v>7</v>
      </c>
      <c r="F232" s="59"/>
      <c r="G232" s="43">
        <f>G226+G195+G186+G176+G174+G180</f>
        <v>32945320.870000001</v>
      </c>
      <c r="H232" s="43">
        <f t="shared" ref="H232:N232" si="33">H226+H195+H186+H176+H174+H180</f>
        <v>1479999.87</v>
      </c>
      <c r="I232" s="43">
        <f t="shared" si="33"/>
        <v>31258631.040000003</v>
      </c>
      <c r="J232" s="43">
        <f t="shared" si="33"/>
        <v>0</v>
      </c>
      <c r="K232" s="43">
        <f t="shared" si="33"/>
        <v>0</v>
      </c>
      <c r="L232" s="43">
        <f t="shared" si="33"/>
        <v>0</v>
      </c>
      <c r="M232" s="43">
        <f t="shared" si="33"/>
        <v>32945320.870000001</v>
      </c>
      <c r="N232" s="43">
        <f t="shared" si="33"/>
        <v>31258631.040000003</v>
      </c>
    </row>
    <row r="233" spans="1:14" s="7" customFormat="1" ht="54.75" customHeight="1" x14ac:dyDescent="0.25">
      <c r="A233" s="6"/>
      <c r="B233" s="30" t="s">
        <v>152</v>
      </c>
      <c r="C233" s="104"/>
      <c r="D233" s="104"/>
      <c r="E233" s="110" t="s">
        <v>196</v>
      </c>
      <c r="F233" s="59"/>
      <c r="G233" s="43"/>
      <c r="H233" s="43"/>
      <c r="I233" s="43"/>
      <c r="J233" s="43"/>
      <c r="K233" s="43"/>
      <c r="L233" s="43"/>
      <c r="M233" s="44"/>
      <c r="N233" s="44"/>
    </row>
    <row r="234" spans="1:14" s="7" customFormat="1" ht="56.25" hidden="1" customHeight="1" x14ac:dyDescent="0.25">
      <c r="A234" s="6"/>
      <c r="B234" s="30" t="s">
        <v>153</v>
      </c>
      <c r="C234" s="104"/>
      <c r="D234" s="104"/>
      <c r="E234" s="90" t="s">
        <v>196</v>
      </c>
      <c r="F234" s="59"/>
      <c r="G234" s="43"/>
      <c r="H234" s="43"/>
      <c r="I234" s="43"/>
      <c r="J234" s="43"/>
      <c r="K234" s="43"/>
      <c r="L234" s="43"/>
      <c r="M234" s="44"/>
      <c r="N234" s="44"/>
    </row>
    <row r="235" spans="1:14" s="7" customFormat="1" ht="42" customHeight="1" x14ac:dyDescent="0.2">
      <c r="A235" s="6"/>
      <c r="B235" s="111"/>
      <c r="C235" s="111"/>
      <c r="D235" s="111"/>
      <c r="E235" s="111"/>
      <c r="F235" s="59" t="s">
        <v>307</v>
      </c>
      <c r="G235" s="43">
        <f>G236+G237+G244</f>
        <v>2168821</v>
      </c>
      <c r="H235" s="43">
        <f t="shared" ref="H235:N235" si="34">H236+H237+H244</f>
        <v>0</v>
      </c>
      <c r="I235" s="43">
        <f t="shared" si="34"/>
        <v>1947572.83</v>
      </c>
      <c r="J235" s="43">
        <f t="shared" si="34"/>
        <v>700923.77</v>
      </c>
      <c r="K235" s="43">
        <f t="shared" si="34"/>
        <v>664223.77</v>
      </c>
      <c r="L235" s="43">
        <f t="shared" si="34"/>
        <v>700923.77</v>
      </c>
      <c r="M235" s="43">
        <f t="shared" si="34"/>
        <v>2869744.77</v>
      </c>
      <c r="N235" s="43">
        <f t="shared" si="34"/>
        <v>2648496.6</v>
      </c>
    </row>
    <row r="236" spans="1:14" s="7" customFormat="1" ht="99.75" customHeight="1" x14ac:dyDescent="0.2">
      <c r="A236" s="6"/>
      <c r="B236" s="46" t="s">
        <v>182</v>
      </c>
      <c r="C236" s="46" t="s">
        <v>183</v>
      </c>
      <c r="D236" s="46" t="s">
        <v>117</v>
      </c>
      <c r="E236" s="34" t="s">
        <v>184</v>
      </c>
      <c r="F236" s="32" t="s">
        <v>686</v>
      </c>
      <c r="G236" s="44">
        <v>2117821</v>
      </c>
      <c r="H236" s="44">
        <v>0</v>
      </c>
      <c r="I236" s="44">
        <v>1946574.33</v>
      </c>
      <c r="J236" s="44">
        <v>36700</v>
      </c>
      <c r="K236" s="44">
        <v>0</v>
      </c>
      <c r="L236" s="44">
        <v>36700</v>
      </c>
      <c r="M236" s="44">
        <f t="shared" si="30"/>
        <v>2154521</v>
      </c>
      <c r="N236" s="44">
        <f t="shared" si="25"/>
        <v>1983274.33</v>
      </c>
    </row>
    <row r="237" spans="1:14" s="7" customFormat="1" ht="47.25" x14ac:dyDescent="0.2">
      <c r="A237" s="6"/>
      <c r="B237" s="46" t="s">
        <v>168</v>
      </c>
      <c r="C237" s="46" t="s">
        <v>169</v>
      </c>
      <c r="D237" s="46" t="s">
        <v>117</v>
      </c>
      <c r="E237" s="34" t="s">
        <v>170</v>
      </c>
      <c r="F237" s="32" t="s">
        <v>713</v>
      </c>
      <c r="G237" s="44">
        <v>51000</v>
      </c>
      <c r="H237" s="44">
        <v>0</v>
      </c>
      <c r="I237" s="195">
        <v>998.5</v>
      </c>
      <c r="J237" s="44">
        <v>0</v>
      </c>
      <c r="K237" s="44">
        <v>0</v>
      </c>
      <c r="L237" s="44">
        <v>0</v>
      </c>
      <c r="M237" s="44">
        <f t="shared" si="30"/>
        <v>51000</v>
      </c>
      <c r="N237" s="44">
        <f t="shared" ref="N237:N307" si="35">I237+L237</f>
        <v>998.5</v>
      </c>
    </row>
    <row r="238" spans="1:14" s="7" customFormat="1" ht="30.75" hidden="1" customHeight="1" x14ac:dyDescent="0.2">
      <c r="A238" s="6"/>
      <c r="B238" s="46" t="s">
        <v>273</v>
      </c>
      <c r="C238" s="46" t="s">
        <v>274</v>
      </c>
      <c r="D238" s="46" t="s">
        <v>5</v>
      </c>
      <c r="E238" s="34" t="s">
        <v>275</v>
      </c>
      <c r="F238" s="32"/>
      <c r="G238" s="44"/>
      <c r="H238" s="44"/>
      <c r="I238" s="44"/>
      <c r="J238" s="44"/>
      <c r="K238" s="44"/>
      <c r="L238" s="44"/>
      <c r="M238" s="44">
        <f t="shared" si="30"/>
        <v>0</v>
      </c>
      <c r="N238" s="44">
        <f t="shared" si="35"/>
        <v>0</v>
      </c>
    </row>
    <row r="239" spans="1:14" ht="63" hidden="1" customHeight="1" x14ac:dyDescent="0.2">
      <c r="B239" s="46"/>
      <c r="C239" s="46"/>
      <c r="D239" s="46"/>
      <c r="E239" s="34"/>
      <c r="F239" s="59" t="s">
        <v>212</v>
      </c>
      <c r="G239" s="44">
        <f>G240</f>
        <v>0</v>
      </c>
      <c r="H239" s="44"/>
      <c r="I239" s="44"/>
      <c r="J239" s="44">
        <f>J240</f>
        <v>0</v>
      </c>
      <c r="K239" s="44"/>
      <c r="L239" s="44"/>
      <c r="M239" s="44">
        <f t="shared" si="30"/>
        <v>0</v>
      </c>
      <c r="N239" s="44">
        <f t="shared" si="35"/>
        <v>0</v>
      </c>
    </row>
    <row r="240" spans="1:14" ht="62.25" hidden="1" customHeight="1" x14ac:dyDescent="0.2">
      <c r="B240" s="46" t="s">
        <v>182</v>
      </c>
      <c r="C240" s="46" t="s">
        <v>183</v>
      </c>
      <c r="D240" s="46" t="s">
        <v>117</v>
      </c>
      <c r="E240" s="34" t="s">
        <v>184</v>
      </c>
      <c r="F240" s="32"/>
      <c r="G240" s="44"/>
      <c r="H240" s="44"/>
      <c r="I240" s="44"/>
      <c r="J240" s="44"/>
      <c r="K240" s="44"/>
      <c r="L240" s="44"/>
      <c r="M240" s="44">
        <f t="shared" si="30"/>
        <v>0</v>
      </c>
      <c r="N240" s="44">
        <f t="shared" si="35"/>
        <v>0</v>
      </c>
    </row>
    <row r="241" spans="1:14" ht="49.5" hidden="1" customHeight="1" x14ac:dyDescent="0.2">
      <c r="B241" s="46"/>
      <c r="C241" s="46"/>
      <c r="D241" s="46"/>
      <c r="E241" s="34"/>
      <c r="F241" s="59" t="s">
        <v>216</v>
      </c>
      <c r="G241" s="44">
        <f>SUM(G242:G243)</f>
        <v>0</v>
      </c>
      <c r="H241" s="44"/>
      <c r="I241" s="44"/>
      <c r="J241" s="44">
        <f>J242+J243</f>
        <v>0</v>
      </c>
      <c r="K241" s="44"/>
      <c r="L241" s="44"/>
      <c r="M241" s="44">
        <f t="shared" si="30"/>
        <v>0</v>
      </c>
      <c r="N241" s="44">
        <f t="shared" si="35"/>
        <v>0</v>
      </c>
    </row>
    <row r="242" spans="1:14" ht="70.150000000000006" hidden="1" customHeight="1" x14ac:dyDescent="0.25">
      <c r="B242" s="46" t="s">
        <v>242</v>
      </c>
      <c r="C242" s="46" t="s">
        <v>236</v>
      </c>
      <c r="D242" s="46" t="s">
        <v>237</v>
      </c>
      <c r="E242" s="63" t="s">
        <v>240</v>
      </c>
      <c r="F242" s="32"/>
      <c r="G242" s="44"/>
      <c r="H242" s="44"/>
      <c r="I242" s="44"/>
      <c r="J242" s="44"/>
      <c r="K242" s="44"/>
      <c r="L242" s="44"/>
      <c r="M242" s="44">
        <f t="shared" si="30"/>
        <v>0</v>
      </c>
      <c r="N242" s="44">
        <f t="shared" si="35"/>
        <v>0</v>
      </c>
    </row>
    <row r="243" spans="1:14" ht="57" hidden="1" customHeight="1" x14ac:dyDescent="0.2">
      <c r="B243" s="28" t="s">
        <v>182</v>
      </c>
      <c r="C243" s="28" t="s">
        <v>183</v>
      </c>
      <c r="D243" s="28" t="s">
        <v>117</v>
      </c>
      <c r="E243" s="34" t="s">
        <v>272</v>
      </c>
      <c r="F243" s="32"/>
      <c r="G243" s="44"/>
      <c r="H243" s="44"/>
      <c r="I243" s="44"/>
      <c r="J243" s="44"/>
      <c r="K243" s="44"/>
      <c r="L243" s="44"/>
      <c r="M243" s="44">
        <f t="shared" si="30"/>
        <v>0</v>
      </c>
      <c r="N243" s="44">
        <f t="shared" si="35"/>
        <v>0</v>
      </c>
    </row>
    <row r="244" spans="1:14" ht="57" customHeight="1" x14ac:dyDescent="0.2">
      <c r="B244" s="28">
        <v>917323</v>
      </c>
      <c r="C244" s="172">
        <v>7323</v>
      </c>
      <c r="D244" s="172">
        <v>443</v>
      </c>
      <c r="E244" s="34" t="s">
        <v>617</v>
      </c>
      <c r="F244" s="32" t="s">
        <v>618</v>
      </c>
      <c r="G244" s="44">
        <v>0</v>
      </c>
      <c r="H244" s="44"/>
      <c r="I244" s="44">
        <v>0</v>
      </c>
      <c r="J244" s="44">
        <v>664223.77</v>
      </c>
      <c r="K244" s="44">
        <v>664223.77</v>
      </c>
      <c r="L244" s="44">
        <v>664223.77</v>
      </c>
      <c r="M244" s="44">
        <f t="shared" si="30"/>
        <v>664223.77</v>
      </c>
      <c r="N244" s="44">
        <f t="shared" si="35"/>
        <v>664223.77</v>
      </c>
    </row>
    <row r="245" spans="1:14" ht="53.45" customHeight="1" x14ac:dyDescent="0.2">
      <c r="B245" s="28"/>
      <c r="C245" s="28"/>
      <c r="D245" s="28"/>
      <c r="E245" s="34"/>
      <c r="F245" s="59" t="s">
        <v>540</v>
      </c>
      <c r="G245" s="43">
        <f t="shared" ref="G245:L245" si="36">G246</f>
        <v>19364</v>
      </c>
      <c r="H245" s="43">
        <f t="shared" si="36"/>
        <v>0</v>
      </c>
      <c r="I245" s="43">
        <f t="shared" si="36"/>
        <v>19363.68</v>
      </c>
      <c r="J245" s="43">
        <f t="shared" si="36"/>
        <v>0</v>
      </c>
      <c r="K245" s="43">
        <f t="shared" si="36"/>
        <v>0</v>
      </c>
      <c r="L245" s="43">
        <f t="shared" si="36"/>
        <v>0</v>
      </c>
      <c r="M245" s="43">
        <f t="shared" si="30"/>
        <v>19364</v>
      </c>
      <c r="N245" s="43">
        <f t="shared" si="35"/>
        <v>19363.68</v>
      </c>
    </row>
    <row r="246" spans="1:14" ht="34.9" customHeight="1" x14ac:dyDescent="0.2">
      <c r="B246" s="112" t="s">
        <v>535</v>
      </c>
      <c r="C246" s="46" t="s">
        <v>488</v>
      </c>
      <c r="D246" s="46" t="s">
        <v>43</v>
      </c>
      <c r="E246" s="50" t="s">
        <v>487</v>
      </c>
      <c r="F246" s="32" t="s">
        <v>492</v>
      </c>
      <c r="G246" s="44">
        <v>19364</v>
      </c>
      <c r="H246" s="44">
        <v>0</v>
      </c>
      <c r="I246" s="44">
        <v>19363.68</v>
      </c>
      <c r="J246" s="44">
        <v>0</v>
      </c>
      <c r="K246" s="44">
        <v>0</v>
      </c>
      <c r="L246" s="44">
        <v>0</v>
      </c>
      <c r="M246" s="44">
        <f>G246+J246</f>
        <v>19364</v>
      </c>
      <c r="N246" s="44">
        <f>I246+L246</f>
        <v>19363.68</v>
      </c>
    </row>
    <row r="247" spans="1:14" ht="54.6" customHeight="1" x14ac:dyDescent="0.2">
      <c r="B247" s="112"/>
      <c r="C247" s="46"/>
      <c r="D247" s="46"/>
      <c r="E247" s="50"/>
      <c r="F247" s="59" t="s">
        <v>363</v>
      </c>
      <c r="G247" s="43">
        <f t="shared" ref="G247:L247" si="37">G248</f>
        <v>64000</v>
      </c>
      <c r="H247" s="43">
        <f t="shared" si="37"/>
        <v>0</v>
      </c>
      <c r="I247" s="43">
        <f t="shared" si="37"/>
        <v>64000</v>
      </c>
      <c r="J247" s="43">
        <f t="shared" si="37"/>
        <v>0</v>
      </c>
      <c r="K247" s="43">
        <f t="shared" si="37"/>
        <v>0</v>
      </c>
      <c r="L247" s="43">
        <f t="shared" si="37"/>
        <v>0</v>
      </c>
      <c r="M247" s="43">
        <f>G247+J247</f>
        <v>64000</v>
      </c>
      <c r="N247" s="43">
        <f>I247+L247</f>
        <v>64000</v>
      </c>
    </row>
    <row r="248" spans="1:14" ht="111" customHeight="1" x14ac:dyDescent="0.2">
      <c r="B248" s="46" t="s">
        <v>182</v>
      </c>
      <c r="C248" s="46" t="s">
        <v>183</v>
      </c>
      <c r="D248" s="46" t="s">
        <v>117</v>
      </c>
      <c r="E248" s="34" t="s">
        <v>184</v>
      </c>
      <c r="F248" s="32" t="s">
        <v>570</v>
      </c>
      <c r="G248" s="44">
        <v>64000</v>
      </c>
      <c r="H248" s="44">
        <v>0</v>
      </c>
      <c r="I248" s="44">
        <v>64000</v>
      </c>
      <c r="J248" s="44">
        <v>0</v>
      </c>
      <c r="K248" s="44">
        <v>0</v>
      </c>
      <c r="L248" s="44">
        <v>0</v>
      </c>
      <c r="M248" s="44">
        <f>G248+J248</f>
        <v>64000</v>
      </c>
      <c r="N248" s="44">
        <f>I248+L248</f>
        <v>64000</v>
      </c>
    </row>
    <row r="249" spans="1:14" ht="42.75" customHeight="1" x14ac:dyDescent="0.2">
      <c r="B249" s="28"/>
      <c r="C249" s="104"/>
      <c r="D249" s="104"/>
      <c r="E249" s="104" t="s">
        <v>7</v>
      </c>
      <c r="F249" s="59"/>
      <c r="G249" s="43">
        <f t="shared" ref="G249:L249" si="38">G235+G241+G239+G247+G245</f>
        <v>2252185</v>
      </c>
      <c r="H249" s="43">
        <f t="shared" si="38"/>
        <v>0</v>
      </c>
      <c r="I249" s="43">
        <f t="shared" si="38"/>
        <v>2030936.51</v>
      </c>
      <c r="J249" s="43">
        <f t="shared" si="38"/>
        <v>700923.77</v>
      </c>
      <c r="K249" s="43">
        <f t="shared" si="38"/>
        <v>664223.77</v>
      </c>
      <c r="L249" s="43">
        <f t="shared" si="38"/>
        <v>700923.77</v>
      </c>
      <c r="M249" s="43">
        <f t="shared" si="30"/>
        <v>2953108.77</v>
      </c>
      <c r="N249" s="43">
        <f t="shared" si="35"/>
        <v>2731860.2800000003</v>
      </c>
    </row>
    <row r="250" spans="1:14" ht="71.25" customHeight="1" x14ac:dyDescent="0.25">
      <c r="B250" s="27">
        <v>1000000</v>
      </c>
      <c r="C250" s="45"/>
      <c r="D250" s="45"/>
      <c r="E250" s="61" t="s">
        <v>197</v>
      </c>
      <c r="F250" s="32"/>
      <c r="G250" s="44"/>
      <c r="H250" s="44"/>
      <c r="I250" s="44"/>
      <c r="J250" s="44"/>
      <c r="K250" s="44"/>
      <c r="L250" s="44"/>
      <c r="M250" s="44"/>
      <c r="N250" s="44"/>
    </row>
    <row r="251" spans="1:14" s="7" customFormat="1" ht="69" hidden="1" customHeight="1" x14ac:dyDescent="0.25">
      <c r="A251" s="6"/>
      <c r="B251" s="27">
        <v>1010000</v>
      </c>
      <c r="C251" s="45"/>
      <c r="D251" s="45"/>
      <c r="E251" s="63" t="s">
        <v>197</v>
      </c>
      <c r="F251" s="32"/>
      <c r="G251" s="44"/>
      <c r="H251" s="44"/>
      <c r="I251" s="44"/>
      <c r="J251" s="44"/>
      <c r="K251" s="44"/>
      <c r="L251" s="44"/>
      <c r="M251" s="44"/>
      <c r="N251" s="44"/>
    </row>
    <row r="252" spans="1:14" ht="39.6" customHeight="1" x14ac:dyDescent="0.2">
      <c r="B252" s="46" t="s">
        <v>115</v>
      </c>
      <c r="C252" s="46" t="s">
        <v>116</v>
      </c>
      <c r="D252" s="46" t="s">
        <v>117</v>
      </c>
      <c r="E252" s="34" t="s">
        <v>118</v>
      </c>
      <c r="F252" s="48" t="s">
        <v>687</v>
      </c>
      <c r="G252" s="43">
        <v>46000</v>
      </c>
      <c r="H252" s="43">
        <v>0</v>
      </c>
      <c r="I252" s="43">
        <v>45966</v>
      </c>
      <c r="J252" s="43">
        <v>0</v>
      </c>
      <c r="K252" s="43">
        <v>0</v>
      </c>
      <c r="L252" s="43">
        <v>0</v>
      </c>
      <c r="M252" s="43">
        <f>G252+J252</f>
        <v>46000</v>
      </c>
      <c r="N252" s="43">
        <f t="shared" si="35"/>
        <v>45966</v>
      </c>
    </row>
    <row r="253" spans="1:14" ht="53.45" hidden="1" customHeight="1" x14ac:dyDescent="0.2">
      <c r="B253" s="64"/>
      <c r="C253" s="64"/>
      <c r="D253" s="64"/>
      <c r="E253" s="88"/>
      <c r="F253" s="68" t="s">
        <v>363</v>
      </c>
      <c r="G253" s="190" t="e">
        <f>#REF!+J253</f>
        <v>#REF!</v>
      </c>
      <c r="H253" s="190"/>
      <c r="I253" s="190"/>
      <c r="J253" s="190">
        <f>SUM(J255:J260)</f>
        <v>0</v>
      </c>
      <c r="K253" s="190"/>
      <c r="L253" s="43"/>
      <c r="M253" s="44" t="e">
        <f t="shared" ref="M253:M318" si="39">G253+J253</f>
        <v>#REF!</v>
      </c>
      <c r="N253" s="44">
        <f t="shared" si="35"/>
        <v>0</v>
      </c>
    </row>
    <row r="254" spans="1:14" ht="27" hidden="1" customHeight="1" x14ac:dyDescent="0.2">
      <c r="B254" s="64" t="s">
        <v>252</v>
      </c>
      <c r="C254" s="64" t="s">
        <v>253</v>
      </c>
      <c r="D254" s="64" t="s">
        <v>250</v>
      </c>
      <c r="E254" s="88" t="s">
        <v>254</v>
      </c>
      <c r="F254" s="68"/>
      <c r="G254" s="191" t="e">
        <f>#REF!+J254</f>
        <v>#REF!</v>
      </c>
      <c r="H254" s="191"/>
      <c r="I254" s="191"/>
      <c r="J254" s="190"/>
      <c r="K254" s="190"/>
      <c r="L254" s="43"/>
      <c r="M254" s="44" t="e">
        <f t="shared" si="39"/>
        <v>#REF!</v>
      </c>
      <c r="N254" s="44">
        <f t="shared" si="35"/>
        <v>0</v>
      </c>
    </row>
    <row r="255" spans="1:14" ht="53.25" hidden="1" customHeight="1" x14ac:dyDescent="0.25">
      <c r="B255" s="37" t="s">
        <v>255</v>
      </c>
      <c r="C255" s="37" t="s">
        <v>256</v>
      </c>
      <c r="D255" s="37" t="s">
        <v>257</v>
      </c>
      <c r="E255" s="38" t="s">
        <v>258</v>
      </c>
      <c r="F255" s="68"/>
      <c r="G255" s="191" t="e">
        <f>#REF!+J255</f>
        <v>#REF!</v>
      </c>
      <c r="H255" s="191"/>
      <c r="I255" s="191"/>
      <c r="J255" s="191"/>
      <c r="K255" s="191"/>
      <c r="L255" s="44"/>
      <c r="M255" s="44" t="e">
        <f t="shared" si="39"/>
        <v>#REF!</v>
      </c>
      <c r="N255" s="44">
        <f t="shared" si="35"/>
        <v>0</v>
      </c>
    </row>
    <row r="256" spans="1:14" ht="50.25" hidden="1" customHeight="1" x14ac:dyDescent="0.25">
      <c r="B256" s="36" t="s">
        <v>111</v>
      </c>
      <c r="C256" s="36" t="s">
        <v>112</v>
      </c>
      <c r="D256" s="36" t="s">
        <v>113</v>
      </c>
      <c r="E256" s="71" t="s">
        <v>114</v>
      </c>
      <c r="F256" s="85"/>
      <c r="G256" s="191" t="e">
        <f>#REF!+J256</f>
        <v>#REF!</v>
      </c>
      <c r="H256" s="191"/>
      <c r="I256" s="191"/>
      <c r="J256" s="191"/>
      <c r="K256" s="191"/>
      <c r="L256" s="44"/>
      <c r="M256" s="44" t="e">
        <f t="shared" si="39"/>
        <v>#REF!</v>
      </c>
      <c r="N256" s="44">
        <f t="shared" si="35"/>
        <v>0</v>
      </c>
    </row>
    <row r="257" spans="1:14" ht="93" hidden="1" customHeight="1" x14ac:dyDescent="0.25">
      <c r="B257" s="64" t="s">
        <v>119</v>
      </c>
      <c r="C257" s="64" t="s">
        <v>120</v>
      </c>
      <c r="D257" s="64" t="s">
        <v>121</v>
      </c>
      <c r="E257" s="70" t="s">
        <v>198</v>
      </c>
      <c r="F257" s="85"/>
      <c r="G257" s="191" t="e">
        <f>#REF!+J257</f>
        <v>#REF!</v>
      </c>
      <c r="H257" s="191"/>
      <c r="I257" s="191"/>
      <c r="J257" s="191"/>
      <c r="K257" s="191"/>
      <c r="L257" s="44"/>
      <c r="M257" s="44" t="e">
        <f t="shared" si="39"/>
        <v>#REF!</v>
      </c>
      <c r="N257" s="44">
        <f t="shared" si="35"/>
        <v>0</v>
      </c>
    </row>
    <row r="258" spans="1:14" ht="33.75" hidden="1" customHeight="1" x14ac:dyDescent="0.25">
      <c r="B258" s="64" t="s">
        <v>122</v>
      </c>
      <c r="C258" s="64" t="s">
        <v>123</v>
      </c>
      <c r="D258" s="64" t="s">
        <v>121</v>
      </c>
      <c r="E258" s="70" t="s">
        <v>124</v>
      </c>
      <c r="F258" s="85"/>
      <c r="G258" s="191" t="e">
        <f>#REF!+J258</f>
        <v>#REF!</v>
      </c>
      <c r="H258" s="191"/>
      <c r="I258" s="191"/>
      <c r="J258" s="191"/>
      <c r="K258" s="191"/>
      <c r="L258" s="44"/>
      <c r="M258" s="44" t="e">
        <f t="shared" si="39"/>
        <v>#REF!</v>
      </c>
      <c r="N258" s="44">
        <f t="shared" si="35"/>
        <v>0</v>
      </c>
    </row>
    <row r="259" spans="1:14" ht="90.75" hidden="1" customHeight="1" x14ac:dyDescent="0.25">
      <c r="B259" s="64" t="s">
        <v>262</v>
      </c>
      <c r="C259" s="64" t="s">
        <v>263</v>
      </c>
      <c r="D259" s="113" t="s">
        <v>121</v>
      </c>
      <c r="E259" s="74" t="s">
        <v>264</v>
      </c>
      <c r="F259" s="85"/>
      <c r="G259" s="191" t="e">
        <f>#REF!+J259</f>
        <v>#REF!</v>
      </c>
      <c r="H259" s="191"/>
      <c r="I259" s="191"/>
      <c r="J259" s="191"/>
      <c r="K259" s="191"/>
      <c r="L259" s="44"/>
      <c r="M259" s="44" t="e">
        <f t="shared" si="39"/>
        <v>#REF!</v>
      </c>
      <c r="N259" s="44">
        <f t="shared" si="35"/>
        <v>0</v>
      </c>
    </row>
    <row r="260" spans="1:14" s="17" customFormat="1" ht="77.45" hidden="1" customHeight="1" x14ac:dyDescent="0.25">
      <c r="A260" s="16"/>
      <c r="B260" s="73"/>
      <c r="C260" s="73" t="s">
        <v>227</v>
      </c>
      <c r="D260" s="73" t="s">
        <v>127</v>
      </c>
      <c r="E260" s="38" t="s">
        <v>128</v>
      </c>
      <c r="F260" s="114"/>
      <c r="G260" s="196" t="e">
        <f>#REF!+J260</f>
        <v>#REF!</v>
      </c>
      <c r="H260" s="196"/>
      <c r="I260" s="196"/>
      <c r="J260" s="196"/>
      <c r="K260" s="196"/>
      <c r="L260" s="197"/>
      <c r="M260" s="44" t="e">
        <f t="shared" si="39"/>
        <v>#REF!</v>
      </c>
      <c r="N260" s="44">
        <f t="shared" si="35"/>
        <v>0</v>
      </c>
    </row>
    <row r="261" spans="1:14" s="17" customFormat="1" ht="64.900000000000006" customHeight="1" x14ac:dyDescent="0.25">
      <c r="A261" s="16"/>
      <c r="B261" s="53"/>
      <c r="C261" s="104"/>
      <c r="D261" s="104"/>
      <c r="E261" s="104"/>
      <c r="F261" s="59" t="s">
        <v>306</v>
      </c>
      <c r="G261" s="43">
        <f t="shared" ref="G261:L261" si="40">G262+G265+G266+G267+G268</f>
        <v>632747</v>
      </c>
      <c r="H261" s="43">
        <f t="shared" si="40"/>
        <v>0</v>
      </c>
      <c r="I261" s="43">
        <f t="shared" si="40"/>
        <v>489561.06</v>
      </c>
      <c r="J261" s="43">
        <f t="shared" si="40"/>
        <v>0</v>
      </c>
      <c r="K261" s="43">
        <f t="shared" si="40"/>
        <v>0</v>
      </c>
      <c r="L261" s="43">
        <f t="shared" si="40"/>
        <v>0</v>
      </c>
      <c r="M261" s="43">
        <f t="shared" si="39"/>
        <v>632747</v>
      </c>
      <c r="N261" s="43">
        <f t="shared" si="35"/>
        <v>489561.06</v>
      </c>
    </row>
    <row r="262" spans="1:14" s="17" customFormat="1" ht="33.75" customHeight="1" x14ac:dyDescent="0.25">
      <c r="A262" s="16"/>
      <c r="B262" s="28">
        <v>1014082</v>
      </c>
      <c r="C262" s="30" t="s">
        <v>112</v>
      </c>
      <c r="D262" s="30" t="s">
        <v>113</v>
      </c>
      <c r="E262" s="50" t="s">
        <v>114</v>
      </c>
      <c r="F262" s="216" t="s">
        <v>688</v>
      </c>
      <c r="G262" s="44">
        <v>247600</v>
      </c>
      <c r="H262" s="44">
        <v>0</v>
      </c>
      <c r="I262" s="198">
        <v>192999.06</v>
      </c>
      <c r="J262" s="198">
        <v>0</v>
      </c>
      <c r="K262" s="198">
        <v>0</v>
      </c>
      <c r="L262" s="198">
        <v>0</v>
      </c>
      <c r="M262" s="44">
        <f t="shared" si="39"/>
        <v>247600</v>
      </c>
      <c r="N262" s="44">
        <f t="shared" si="35"/>
        <v>192999.06</v>
      </c>
    </row>
    <row r="263" spans="1:14" s="17" customFormat="1" ht="33.75" customHeight="1" x14ac:dyDescent="0.25">
      <c r="A263" s="16"/>
      <c r="B263" s="30"/>
      <c r="C263" s="28"/>
      <c r="D263" s="28"/>
      <c r="E263" s="28"/>
      <c r="F263" s="32" t="s">
        <v>522</v>
      </c>
      <c r="G263" s="44">
        <v>192400</v>
      </c>
      <c r="H263" s="44">
        <v>0</v>
      </c>
      <c r="I263" s="44">
        <v>163324.06</v>
      </c>
      <c r="J263" s="44">
        <v>0</v>
      </c>
      <c r="K263" s="44">
        <v>0</v>
      </c>
      <c r="L263" s="44">
        <v>0</v>
      </c>
      <c r="M263" s="44">
        <f t="shared" si="39"/>
        <v>192400</v>
      </c>
      <c r="N263" s="44">
        <f t="shared" si="35"/>
        <v>163324.06</v>
      </c>
    </row>
    <row r="264" spans="1:14" s="17" customFormat="1" ht="66" hidden="1" customHeight="1" x14ac:dyDescent="0.25">
      <c r="A264" s="16"/>
      <c r="B264" s="98"/>
      <c r="C264" s="89"/>
      <c r="D264" s="89"/>
      <c r="E264" s="89"/>
      <c r="F264" s="85"/>
      <c r="G264" s="191" t="e">
        <f>#REF!+J264</f>
        <v>#REF!</v>
      </c>
      <c r="H264" s="191"/>
      <c r="I264" s="191"/>
      <c r="J264" s="191"/>
      <c r="K264" s="191"/>
      <c r="L264" s="44"/>
      <c r="M264" s="44" t="e">
        <f t="shared" si="39"/>
        <v>#REF!</v>
      </c>
      <c r="N264" s="44">
        <f t="shared" si="35"/>
        <v>0</v>
      </c>
    </row>
    <row r="265" spans="1:14" s="17" customFormat="1" ht="52.9" customHeight="1" x14ac:dyDescent="0.25">
      <c r="A265" s="16"/>
      <c r="B265" s="46" t="s">
        <v>119</v>
      </c>
      <c r="C265" s="46" t="s">
        <v>120</v>
      </c>
      <c r="D265" s="46" t="s">
        <v>121</v>
      </c>
      <c r="E265" s="34" t="s">
        <v>198</v>
      </c>
      <c r="F265" s="32" t="s">
        <v>689</v>
      </c>
      <c r="G265" s="44">
        <v>129627</v>
      </c>
      <c r="H265" s="44">
        <v>0</v>
      </c>
      <c r="I265" s="44">
        <v>79608</v>
      </c>
      <c r="J265" s="44">
        <v>0</v>
      </c>
      <c r="K265" s="44">
        <v>0</v>
      </c>
      <c r="L265" s="44">
        <v>0</v>
      </c>
      <c r="M265" s="44">
        <f>G265+J265</f>
        <v>129627</v>
      </c>
      <c r="N265" s="44">
        <f t="shared" si="35"/>
        <v>79608</v>
      </c>
    </row>
    <row r="266" spans="1:14" s="17" customFormat="1" ht="66" customHeight="1" x14ac:dyDescent="0.25">
      <c r="A266" s="16"/>
      <c r="B266" s="46" t="s">
        <v>122</v>
      </c>
      <c r="C266" s="46" t="s">
        <v>123</v>
      </c>
      <c r="D266" s="46" t="s">
        <v>121</v>
      </c>
      <c r="E266" s="34" t="s">
        <v>124</v>
      </c>
      <c r="F266" s="32" t="s">
        <v>689</v>
      </c>
      <c r="G266" s="44">
        <v>135520</v>
      </c>
      <c r="H266" s="44">
        <v>0</v>
      </c>
      <c r="I266" s="44">
        <v>97450</v>
      </c>
      <c r="J266" s="44">
        <v>0</v>
      </c>
      <c r="K266" s="44">
        <v>0</v>
      </c>
      <c r="L266" s="44">
        <v>0</v>
      </c>
      <c r="M266" s="44">
        <f t="shared" si="39"/>
        <v>135520</v>
      </c>
      <c r="N266" s="44">
        <f t="shared" si="35"/>
        <v>97450</v>
      </c>
    </row>
    <row r="267" spans="1:14" s="7" customFormat="1" ht="102.75" customHeight="1" x14ac:dyDescent="0.2">
      <c r="A267" s="6"/>
      <c r="B267" s="46" t="s">
        <v>125</v>
      </c>
      <c r="C267" s="46" t="s">
        <v>126</v>
      </c>
      <c r="D267" s="46" t="s">
        <v>121</v>
      </c>
      <c r="E267" s="34" t="s">
        <v>163</v>
      </c>
      <c r="F267" s="32" t="s">
        <v>689</v>
      </c>
      <c r="G267" s="44">
        <v>20000</v>
      </c>
      <c r="H267" s="44">
        <v>0</v>
      </c>
      <c r="I267" s="44">
        <v>20000</v>
      </c>
      <c r="J267" s="198">
        <v>0</v>
      </c>
      <c r="K267" s="198">
        <v>0</v>
      </c>
      <c r="L267" s="198">
        <v>0</v>
      </c>
      <c r="M267" s="44">
        <f t="shared" si="39"/>
        <v>20000</v>
      </c>
      <c r="N267" s="44">
        <f t="shared" si="35"/>
        <v>20000</v>
      </c>
    </row>
    <row r="268" spans="1:14" ht="53.45" customHeight="1" x14ac:dyDescent="0.2">
      <c r="B268" s="30" t="s">
        <v>226</v>
      </c>
      <c r="C268" s="30">
        <v>7622</v>
      </c>
      <c r="D268" s="30" t="s">
        <v>127</v>
      </c>
      <c r="E268" s="34" t="s">
        <v>128</v>
      </c>
      <c r="F268" s="32" t="s">
        <v>689</v>
      </c>
      <c r="G268" s="44">
        <v>100000</v>
      </c>
      <c r="H268" s="44">
        <v>0</v>
      </c>
      <c r="I268" s="44">
        <v>99504</v>
      </c>
      <c r="J268" s="44">
        <v>0</v>
      </c>
      <c r="K268" s="44">
        <v>0</v>
      </c>
      <c r="L268" s="44">
        <v>0</v>
      </c>
      <c r="M268" s="44">
        <f t="shared" si="39"/>
        <v>100000</v>
      </c>
      <c r="N268" s="44">
        <f t="shared" si="35"/>
        <v>99504</v>
      </c>
    </row>
    <row r="269" spans="1:14" ht="51" customHeight="1" x14ac:dyDescent="0.2">
      <c r="B269" s="30"/>
      <c r="C269" s="30"/>
      <c r="D269" s="30"/>
      <c r="E269" s="34"/>
      <c r="F269" s="59" t="s">
        <v>363</v>
      </c>
      <c r="G269" s="43">
        <f t="shared" ref="G269:L269" si="41">G270</f>
        <v>20000</v>
      </c>
      <c r="H269" s="43">
        <f t="shared" si="41"/>
        <v>0</v>
      </c>
      <c r="I269" s="43">
        <f t="shared" si="41"/>
        <v>20000</v>
      </c>
      <c r="J269" s="43">
        <f t="shared" si="41"/>
        <v>0</v>
      </c>
      <c r="K269" s="43">
        <f t="shared" si="41"/>
        <v>0</v>
      </c>
      <c r="L269" s="43">
        <f t="shared" si="41"/>
        <v>0</v>
      </c>
      <c r="M269" s="43">
        <f t="shared" si="39"/>
        <v>20000</v>
      </c>
      <c r="N269" s="43">
        <f t="shared" si="35"/>
        <v>20000</v>
      </c>
    </row>
    <row r="270" spans="1:14" ht="45.6" customHeight="1" x14ac:dyDescent="0.2">
      <c r="B270" s="46" t="s">
        <v>226</v>
      </c>
      <c r="C270" s="46" t="s">
        <v>227</v>
      </c>
      <c r="D270" s="46" t="s">
        <v>127</v>
      </c>
      <c r="E270" s="34" t="s">
        <v>128</v>
      </c>
      <c r="F270" s="32" t="s">
        <v>619</v>
      </c>
      <c r="G270" s="44">
        <v>20000</v>
      </c>
      <c r="H270" s="44">
        <v>0</v>
      </c>
      <c r="I270" s="44">
        <v>20000</v>
      </c>
      <c r="J270" s="44">
        <v>0</v>
      </c>
      <c r="K270" s="44">
        <v>0</v>
      </c>
      <c r="L270" s="44">
        <v>0</v>
      </c>
      <c r="M270" s="44">
        <f t="shared" si="39"/>
        <v>20000</v>
      </c>
      <c r="N270" s="44">
        <f t="shared" si="35"/>
        <v>20000</v>
      </c>
    </row>
    <row r="271" spans="1:14" ht="34.9" hidden="1" customHeight="1" x14ac:dyDescent="0.2">
      <c r="B271" s="36"/>
      <c r="C271" s="36"/>
      <c r="D271" s="36"/>
      <c r="E271" s="88"/>
      <c r="F271" s="68" t="s">
        <v>216</v>
      </c>
      <c r="G271" s="190" t="e">
        <f>SUM(G272:G278)</f>
        <v>#REF!</v>
      </c>
      <c r="H271" s="190"/>
      <c r="I271" s="190"/>
      <c r="J271" s="190">
        <f>SUM(J272:J278)</f>
        <v>0</v>
      </c>
      <c r="K271" s="190"/>
      <c r="L271" s="43"/>
      <c r="M271" s="44" t="e">
        <f t="shared" si="39"/>
        <v>#REF!</v>
      </c>
      <c r="N271" s="44">
        <f t="shared" si="35"/>
        <v>0</v>
      </c>
    </row>
    <row r="272" spans="1:14" ht="27" hidden="1" customHeight="1" x14ac:dyDescent="0.25">
      <c r="B272" s="73" t="s">
        <v>243</v>
      </c>
      <c r="C272" s="73" t="s">
        <v>236</v>
      </c>
      <c r="D272" s="73" t="s">
        <v>237</v>
      </c>
      <c r="E272" s="38" t="s">
        <v>244</v>
      </c>
      <c r="F272" s="85"/>
      <c r="G272" s="191" t="e">
        <f>#REF!+J272</f>
        <v>#REF!</v>
      </c>
      <c r="H272" s="191"/>
      <c r="I272" s="191"/>
      <c r="J272" s="191"/>
      <c r="K272" s="191"/>
      <c r="L272" s="44"/>
      <c r="M272" s="44" t="e">
        <f t="shared" si="39"/>
        <v>#REF!</v>
      </c>
      <c r="N272" s="44">
        <f t="shared" si="35"/>
        <v>0</v>
      </c>
    </row>
    <row r="273" spans="1:14" ht="63.75" hidden="1" customHeight="1" x14ac:dyDescent="0.2">
      <c r="B273" s="36" t="s">
        <v>245</v>
      </c>
      <c r="C273" s="36" t="s">
        <v>246</v>
      </c>
      <c r="D273" s="36" t="s">
        <v>247</v>
      </c>
      <c r="E273" s="88" t="s">
        <v>293</v>
      </c>
      <c r="F273" s="85"/>
      <c r="G273" s="191" t="e">
        <f>#REF!+J273</f>
        <v>#REF!</v>
      </c>
      <c r="H273" s="191"/>
      <c r="I273" s="191"/>
      <c r="J273" s="191"/>
      <c r="K273" s="191"/>
      <c r="L273" s="44"/>
      <c r="M273" s="44" t="e">
        <f t="shared" si="39"/>
        <v>#REF!</v>
      </c>
      <c r="N273" s="44">
        <f t="shared" si="35"/>
        <v>0</v>
      </c>
    </row>
    <row r="274" spans="1:14" ht="63.75" hidden="1" customHeight="1" x14ac:dyDescent="0.2">
      <c r="B274" s="36" t="s">
        <v>248</v>
      </c>
      <c r="C274" s="36" t="s">
        <v>249</v>
      </c>
      <c r="D274" s="36" t="s">
        <v>250</v>
      </c>
      <c r="E274" s="88" t="s">
        <v>251</v>
      </c>
      <c r="F274" s="85"/>
      <c r="G274" s="191" t="e">
        <f>#REF!+J274</f>
        <v>#REF!</v>
      </c>
      <c r="H274" s="191"/>
      <c r="I274" s="191"/>
      <c r="J274" s="191"/>
      <c r="K274" s="191"/>
      <c r="L274" s="44"/>
      <c r="M274" s="44" t="e">
        <f t="shared" si="39"/>
        <v>#REF!</v>
      </c>
      <c r="N274" s="44">
        <f t="shared" si="35"/>
        <v>0</v>
      </c>
    </row>
    <row r="275" spans="1:14" ht="63.75" hidden="1" customHeight="1" x14ac:dyDescent="0.2">
      <c r="B275" s="36" t="s">
        <v>252</v>
      </c>
      <c r="C275" s="36" t="s">
        <v>253</v>
      </c>
      <c r="D275" s="36" t="s">
        <v>250</v>
      </c>
      <c r="E275" s="88" t="s">
        <v>254</v>
      </c>
      <c r="F275" s="85"/>
      <c r="G275" s="191" t="e">
        <f>#REF!+J275</f>
        <v>#REF!</v>
      </c>
      <c r="H275" s="191"/>
      <c r="I275" s="191"/>
      <c r="J275" s="191"/>
      <c r="K275" s="191"/>
      <c r="L275" s="44"/>
      <c r="M275" s="44" t="e">
        <f t="shared" si="39"/>
        <v>#REF!</v>
      </c>
      <c r="N275" s="44">
        <f t="shared" si="35"/>
        <v>0</v>
      </c>
    </row>
    <row r="276" spans="1:14" ht="50.25" hidden="1" customHeight="1" x14ac:dyDescent="0.2">
      <c r="B276" s="36" t="s">
        <v>255</v>
      </c>
      <c r="C276" s="36" t="s">
        <v>256</v>
      </c>
      <c r="D276" s="36" t="s">
        <v>257</v>
      </c>
      <c r="E276" s="88" t="s">
        <v>258</v>
      </c>
      <c r="F276" s="85"/>
      <c r="G276" s="191" t="e">
        <f>#REF!+J276</f>
        <v>#REF!</v>
      </c>
      <c r="H276" s="191"/>
      <c r="I276" s="191"/>
      <c r="J276" s="191"/>
      <c r="K276" s="191"/>
      <c r="L276" s="44"/>
      <c r="M276" s="44" t="e">
        <f t="shared" si="39"/>
        <v>#REF!</v>
      </c>
      <c r="N276" s="44">
        <f t="shared" si="35"/>
        <v>0</v>
      </c>
    </row>
    <row r="277" spans="1:14" ht="41.25" hidden="1" customHeight="1" x14ac:dyDescent="0.2">
      <c r="B277" s="36" t="s">
        <v>259</v>
      </c>
      <c r="C277" s="36" t="s">
        <v>260</v>
      </c>
      <c r="D277" s="36" t="s">
        <v>113</v>
      </c>
      <c r="E277" s="88" t="s">
        <v>261</v>
      </c>
      <c r="F277" s="85"/>
      <c r="G277" s="191" t="e">
        <f>#REF!+J277</f>
        <v>#REF!</v>
      </c>
      <c r="H277" s="191"/>
      <c r="I277" s="191"/>
      <c r="J277" s="191"/>
      <c r="K277" s="191"/>
      <c r="L277" s="44"/>
      <c r="M277" s="44" t="e">
        <f t="shared" si="39"/>
        <v>#REF!</v>
      </c>
      <c r="N277" s="44">
        <f t="shared" si="35"/>
        <v>0</v>
      </c>
    </row>
    <row r="278" spans="1:14" ht="130.5" hidden="1" customHeight="1" x14ac:dyDescent="0.2">
      <c r="B278" s="36" t="s">
        <v>262</v>
      </c>
      <c r="C278" s="36" t="s">
        <v>263</v>
      </c>
      <c r="D278" s="36" t="s">
        <v>121</v>
      </c>
      <c r="E278" s="88" t="s">
        <v>264</v>
      </c>
      <c r="F278" s="85"/>
      <c r="G278" s="191" t="e">
        <f>#REF!+J278</f>
        <v>#REF!</v>
      </c>
      <c r="H278" s="191"/>
      <c r="I278" s="191"/>
      <c r="J278" s="191"/>
      <c r="K278" s="191"/>
      <c r="L278" s="44"/>
      <c r="M278" s="44" t="e">
        <f t="shared" si="39"/>
        <v>#REF!</v>
      </c>
      <c r="N278" s="44">
        <f t="shared" si="35"/>
        <v>0</v>
      </c>
    </row>
    <row r="279" spans="1:14" ht="27" customHeight="1" x14ac:dyDescent="0.2">
      <c r="B279" s="30"/>
      <c r="C279" s="45"/>
      <c r="D279" s="45"/>
      <c r="E279" s="104" t="s">
        <v>7</v>
      </c>
      <c r="F279" s="59"/>
      <c r="G279" s="43">
        <f t="shared" ref="G279:L279" si="42">G261+G252+G269</f>
        <v>698747</v>
      </c>
      <c r="H279" s="43">
        <f t="shared" si="42"/>
        <v>0</v>
      </c>
      <c r="I279" s="43">
        <f t="shared" si="42"/>
        <v>555527.06000000006</v>
      </c>
      <c r="J279" s="43">
        <f t="shared" si="42"/>
        <v>0</v>
      </c>
      <c r="K279" s="43">
        <f t="shared" si="42"/>
        <v>0</v>
      </c>
      <c r="L279" s="43">
        <f t="shared" si="42"/>
        <v>0</v>
      </c>
      <c r="M279" s="43">
        <f t="shared" si="39"/>
        <v>698747</v>
      </c>
      <c r="N279" s="43">
        <f t="shared" si="35"/>
        <v>555527.06000000006</v>
      </c>
    </row>
    <row r="280" spans="1:14" ht="115.5" hidden="1" customHeight="1" x14ac:dyDescent="0.25">
      <c r="B280" s="116">
        <v>1200000</v>
      </c>
      <c r="C280" s="117"/>
      <c r="D280" s="117"/>
      <c r="E280" s="118" t="s">
        <v>199</v>
      </c>
      <c r="F280" s="87"/>
      <c r="G280" s="199"/>
      <c r="H280" s="199"/>
      <c r="I280" s="199"/>
      <c r="J280" s="199"/>
      <c r="K280" s="199"/>
      <c r="L280" s="194"/>
      <c r="M280" s="44">
        <f t="shared" si="39"/>
        <v>0</v>
      </c>
      <c r="N280" s="44">
        <f t="shared" si="35"/>
        <v>0</v>
      </c>
    </row>
    <row r="281" spans="1:14" ht="14.25" hidden="1" customHeight="1" x14ac:dyDescent="0.25">
      <c r="A281" s="2"/>
      <c r="B281" s="27">
        <v>1210000</v>
      </c>
      <c r="C281" s="119"/>
      <c r="D281" s="119"/>
      <c r="E281" s="70" t="s">
        <v>199</v>
      </c>
      <c r="F281" s="85"/>
      <c r="G281" s="191"/>
      <c r="H281" s="191"/>
      <c r="I281" s="191"/>
      <c r="J281" s="191"/>
      <c r="K281" s="191"/>
      <c r="L281" s="44"/>
      <c r="M281" s="44">
        <f t="shared" si="39"/>
        <v>0</v>
      </c>
      <c r="N281" s="44">
        <f t="shared" si="35"/>
        <v>0</v>
      </c>
    </row>
    <row r="282" spans="1:14" ht="79.5" hidden="1" customHeight="1" x14ac:dyDescent="0.2">
      <c r="A282" s="2"/>
      <c r="B282" s="27"/>
      <c r="C282" s="27"/>
      <c r="D282" s="27"/>
      <c r="E282" s="27"/>
      <c r="F282" s="68" t="s">
        <v>412</v>
      </c>
      <c r="G282" s="190" t="e">
        <f>#REF!+J282</f>
        <v>#REF!</v>
      </c>
      <c r="H282" s="190"/>
      <c r="I282" s="190"/>
      <c r="J282" s="190">
        <f>J285+J288+J289+J303+J307+J286</f>
        <v>0</v>
      </c>
      <c r="K282" s="190"/>
      <c r="L282" s="43"/>
      <c r="M282" s="44" t="e">
        <f t="shared" si="39"/>
        <v>#REF!</v>
      </c>
      <c r="N282" s="44">
        <f t="shared" si="35"/>
        <v>0</v>
      </c>
    </row>
    <row r="283" spans="1:14" ht="78" hidden="1" customHeight="1" x14ac:dyDescent="0.2">
      <c r="A283" s="2"/>
      <c r="B283" s="27">
        <v>1216011</v>
      </c>
      <c r="C283" s="27">
        <v>6011</v>
      </c>
      <c r="D283" s="64" t="s">
        <v>136</v>
      </c>
      <c r="E283" s="88" t="s">
        <v>31</v>
      </c>
      <c r="F283" s="85"/>
      <c r="G283" s="191" t="e">
        <f>#REF!+J283</f>
        <v>#REF!</v>
      </c>
      <c r="H283" s="191"/>
      <c r="I283" s="191"/>
      <c r="J283" s="191">
        <f>J284+J288</f>
        <v>0</v>
      </c>
      <c r="K283" s="191"/>
      <c r="L283" s="43"/>
      <c r="M283" s="44" t="e">
        <f t="shared" si="39"/>
        <v>#REF!</v>
      </c>
      <c r="N283" s="44">
        <f t="shared" si="35"/>
        <v>0</v>
      </c>
    </row>
    <row r="284" spans="1:14" ht="372" hidden="1" customHeight="1" x14ac:dyDescent="0.2">
      <c r="A284" s="2"/>
      <c r="B284" s="27"/>
      <c r="C284" s="27"/>
      <c r="D284" s="27"/>
      <c r="E284" s="120" t="s">
        <v>156</v>
      </c>
      <c r="F284" s="85" t="s">
        <v>162</v>
      </c>
      <c r="G284" s="191" t="e">
        <f>#REF!+J284</f>
        <v>#REF!</v>
      </c>
      <c r="H284" s="191"/>
      <c r="I284" s="191"/>
      <c r="J284" s="191"/>
      <c r="K284" s="191"/>
      <c r="L284" s="44"/>
      <c r="M284" s="44" t="e">
        <f t="shared" si="39"/>
        <v>#REF!</v>
      </c>
      <c r="N284" s="44">
        <f t="shared" si="35"/>
        <v>0</v>
      </c>
    </row>
    <row r="285" spans="1:14" ht="69" hidden="1" customHeight="1" x14ac:dyDescent="0.2">
      <c r="A285" s="2"/>
      <c r="B285" s="27">
        <v>1216012</v>
      </c>
      <c r="C285" s="27">
        <v>6012</v>
      </c>
      <c r="D285" s="36" t="s">
        <v>10</v>
      </c>
      <c r="E285" s="88" t="s">
        <v>331</v>
      </c>
      <c r="F285" s="85" t="s">
        <v>335</v>
      </c>
      <c r="G285" s="191" t="e">
        <f>#REF!+J285</f>
        <v>#REF!</v>
      </c>
      <c r="H285" s="191"/>
      <c r="I285" s="191"/>
      <c r="J285" s="191"/>
      <c r="K285" s="191"/>
      <c r="L285" s="44"/>
      <c r="M285" s="44" t="e">
        <f t="shared" si="39"/>
        <v>#REF!</v>
      </c>
      <c r="N285" s="44">
        <f t="shared" si="35"/>
        <v>0</v>
      </c>
    </row>
    <row r="286" spans="1:14" ht="60" hidden="1" customHeight="1" x14ac:dyDescent="0.2">
      <c r="A286" s="2"/>
      <c r="B286" s="27">
        <v>1216012</v>
      </c>
      <c r="C286" s="27">
        <v>6012</v>
      </c>
      <c r="D286" s="36" t="s">
        <v>10</v>
      </c>
      <c r="E286" s="88" t="s">
        <v>331</v>
      </c>
      <c r="F286" s="85"/>
      <c r="G286" s="191" t="e">
        <f>#REF!+J286</f>
        <v>#REF!</v>
      </c>
      <c r="H286" s="191"/>
      <c r="I286" s="191"/>
      <c r="J286" s="191">
        <v>0</v>
      </c>
      <c r="K286" s="191"/>
      <c r="L286" s="44"/>
      <c r="M286" s="44" t="e">
        <f t="shared" si="39"/>
        <v>#REF!</v>
      </c>
      <c r="N286" s="44">
        <f t="shared" si="35"/>
        <v>0</v>
      </c>
    </row>
    <row r="287" spans="1:14" ht="119.25" hidden="1" customHeight="1" x14ac:dyDescent="0.2">
      <c r="A287" s="2"/>
      <c r="B287" s="27"/>
      <c r="C287" s="27"/>
      <c r="D287" s="36"/>
      <c r="E287" s="88"/>
      <c r="F287" s="85"/>
      <c r="G287" s="191"/>
      <c r="H287" s="191"/>
      <c r="I287" s="191"/>
      <c r="J287" s="191"/>
      <c r="K287" s="191"/>
      <c r="L287" s="44"/>
      <c r="M287" s="44">
        <f t="shared" si="39"/>
        <v>0</v>
      </c>
      <c r="N287" s="44">
        <f t="shared" si="35"/>
        <v>0</v>
      </c>
    </row>
    <row r="288" spans="1:14" ht="1.5" hidden="1" customHeight="1" x14ac:dyDescent="0.2">
      <c r="A288" s="2"/>
      <c r="B288" s="27">
        <v>1216013</v>
      </c>
      <c r="C288" s="27">
        <v>6013</v>
      </c>
      <c r="D288" s="36" t="s">
        <v>10</v>
      </c>
      <c r="E288" s="88" t="s">
        <v>175</v>
      </c>
      <c r="F288" s="85" t="s">
        <v>335</v>
      </c>
      <c r="G288" s="191" t="e">
        <f>#REF!+J288</f>
        <v>#REF!</v>
      </c>
      <c r="H288" s="191"/>
      <c r="I288" s="191"/>
      <c r="J288" s="191">
        <v>0</v>
      </c>
      <c r="K288" s="191"/>
      <c r="L288" s="44"/>
      <c r="M288" s="44" t="e">
        <f t="shared" si="39"/>
        <v>#REF!</v>
      </c>
      <c r="N288" s="44">
        <f t="shared" si="35"/>
        <v>0</v>
      </c>
    </row>
    <row r="289" spans="1:14" ht="45" hidden="1" customHeight="1" x14ac:dyDescent="0.25">
      <c r="A289" s="2"/>
      <c r="B289" s="64" t="s">
        <v>8</v>
      </c>
      <c r="C289" s="64" t="s">
        <v>9</v>
      </c>
      <c r="D289" s="64" t="s">
        <v>10</v>
      </c>
      <c r="E289" s="88" t="s">
        <v>11</v>
      </c>
      <c r="F289" s="97" t="s">
        <v>322</v>
      </c>
      <c r="G289" s="191" t="e">
        <f>#REF!+J289</f>
        <v>#REF!</v>
      </c>
      <c r="H289" s="191"/>
      <c r="I289" s="191"/>
      <c r="J289" s="191">
        <f>J290+J292+J294+J291</f>
        <v>0</v>
      </c>
      <c r="K289" s="191"/>
      <c r="L289" s="44"/>
      <c r="M289" s="44" t="e">
        <f t="shared" si="39"/>
        <v>#REF!</v>
      </c>
      <c r="N289" s="44">
        <f t="shared" si="35"/>
        <v>0</v>
      </c>
    </row>
    <row r="290" spans="1:14" ht="45" hidden="1" customHeight="1" x14ac:dyDescent="0.2">
      <c r="A290" s="2"/>
      <c r="B290" s="86"/>
      <c r="C290" s="86"/>
      <c r="D290" s="98"/>
      <c r="E290" s="121" t="s">
        <v>156</v>
      </c>
      <c r="F290" s="85" t="s">
        <v>428</v>
      </c>
      <c r="G290" s="191" t="e">
        <f>#REF!+J290</f>
        <v>#REF!</v>
      </c>
      <c r="H290" s="191"/>
      <c r="I290" s="191"/>
      <c r="J290" s="191"/>
      <c r="K290" s="191"/>
      <c r="L290" s="44"/>
      <c r="M290" s="44" t="e">
        <f t="shared" si="39"/>
        <v>#REF!</v>
      </c>
      <c r="N290" s="44">
        <f t="shared" si="35"/>
        <v>0</v>
      </c>
    </row>
    <row r="291" spans="1:14" ht="42.75" hidden="1" customHeight="1" x14ac:dyDescent="0.2">
      <c r="A291" s="2"/>
      <c r="B291" s="86"/>
      <c r="C291" s="86"/>
      <c r="D291" s="86"/>
      <c r="E291" s="122"/>
      <c r="F291" s="85" t="s">
        <v>352</v>
      </c>
      <c r="G291" s="191" t="e">
        <f>#REF!+J291</f>
        <v>#REF!</v>
      </c>
      <c r="H291" s="191"/>
      <c r="I291" s="191"/>
      <c r="J291" s="191"/>
      <c r="K291" s="191"/>
      <c r="L291" s="44"/>
      <c r="M291" s="44" t="e">
        <f t="shared" si="39"/>
        <v>#REF!</v>
      </c>
      <c r="N291" s="44">
        <f t="shared" si="35"/>
        <v>0</v>
      </c>
    </row>
    <row r="292" spans="1:14" ht="54" hidden="1" customHeight="1" x14ac:dyDescent="0.2">
      <c r="A292" s="2"/>
      <c r="B292" s="86"/>
      <c r="C292" s="86"/>
      <c r="D292" s="86"/>
      <c r="E292" s="86"/>
      <c r="F292" s="85" t="s">
        <v>324</v>
      </c>
      <c r="G292" s="191" t="e">
        <f>#REF!+J292</f>
        <v>#REF!</v>
      </c>
      <c r="H292" s="191"/>
      <c r="I292" s="191"/>
      <c r="J292" s="191"/>
      <c r="K292" s="191"/>
      <c r="L292" s="44"/>
      <c r="M292" s="44" t="e">
        <f t="shared" si="39"/>
        <v>#REF!</v>
      </c>
      <c r="N292" s="44">
        <f t="shared" si="35"/>
        <v>0</v>
      </c>
    </row>
    <row r="293" spans="1:14" ht="58.15" hidden="1" customHeight="1" x14ac:dyDescent="0.2">
      <c r="A293" s="2"/>
      <c r="B293" s="86"/>
      <c r="C293" s="86"/>
      <c r="D293" s="86"/>
      <c r="E293" s="86"/>
      <c r="F293" s="85" t="s">
        <v>12</v>
      </c>
      <c r="G293" s="191">
        <v>0</v>
      </c>
      <c r="H293" s="191"/>
      <c r="I293" s="191"/>
      <c r="J293" s="191"/>
      <c r="K293" s="191"/>
      <c r="L293" s="44"/>
      <c r="M293" s="44">
        <f t="shared" si="39"/>
        <v>0</v>
      </c>
      <c r="N293" s="44">
        <f t="shared" si="35"/>
        <v>0</v>
      </c>
    </row>
    <row r="294" spans="1:14" ht="107.45" hidden="1" customHeight="1" x14ac:dyDescent="0.2">
      <c r="A294" s="2"/>
      <c r="B294" s="86"/>
      <c r="C294" s="86"/>
      <c r="D294" s="86"/>
      <c r="E294" s="86"/>
      <c r="F294" s="85" t="s">
        <v>332</v>
      </c>
      <c r="G294" s="191" t="e">
        <f>#REF!</f>
        <v>#REF!</v>
      </c>
      <c r="H294" s="191"/>
      <c r="I294" s="191"/>
      <c r="J294" s="191"/>
      <c r="K294" s="191"/>
      <c r="L294" s="44"/>
      <c r="M294" s="44" t="e">
        <f t="shared" si="39"/>
        <v>#REF!</v>
      </c>
      <c r="N294" s="44">
        <f t="shared" si="35"/>
        <v>0</v>
      </c>
    </row>
    <row r="295" spans="1:14" ht="83.25" hidden="1" customHeight="1" x14ac:dyDescent="0.2">
      <c r="A295" s="2"/>
      <c r="B295" s="86"/>
      <c r="C295" s="86"/>
      <c r="D295" s="86"/>
      <c r="E295" s="86"/>
      <c r="F295" s="114" t="s">
        <v>294</v>
      </c>
      <c r="G295" s="196" t="e">
        <f>#REF!+J295</f>
        <v>#REF!</v>
      </c>
      <c r="H295" s="196"/>
      <c r="I295" s="196"/>
      <c r="J295" s="196"/>
      <c r="K295" s="196"/>
      <c r="L295" s="44"/>
      <c r="M295" s="44" t="e">
        <f t="shared" si="39"/>
        <v>#REF!</v>
      </c>
      <c r="N295" s="44">
        <f t="shared" si="35"/>
        <v>0</v>
      </c>
    </row>
    <row r="296" spans="1:14" ht="150" hidden="1" customHeight="1" x14ac:dyDescent="0.2">
      <c r="A296" s="2"/>
      <c r="B296" s="86"/>
      <c r="C296" s="86"/>
      <c r="D296" s="86"/>
      <c r="E296" s="86"/>
      <c r="F296" s="114" t="s">
        <v>295</v>
      </c>
      <c r="G296" s="196" t="e">
        <f>#REF!+J296</f>
        <v>#REF!</v>
      </c>
      <c r="H296" s="196"/>
      <c r="I296" s="196"/>
      <c r="J296" s="196"/>
      <c r="K296" s="196"/>
      <c r="L296" s="44"/>
      <c r="M296" s="44" t="e">
        <f t="shared" si="39"/>
        <v>#REF!</v>
      </c>
      <c r="N296" s="44">
        <f t="shared" si="35"/>
        <v>0</v>
      </c>
    </row>
    <row r="297" spans="1:14" ht="49.5" hidden="1" customHeight="1" x14ac:dyDescent="0.2">
      <c r="A297" s="2"/>
      <c r="B297" s="86"/>
      <c r="C297" s="86"/>
      <c r="D297" s="86"/>
      <c r="E297" s="86"/>
      <c r="F297" s="114"/>
      <c r="G297" s="196"/>
      <c r="H297" s="196"/>
      <c r="I297" s="196"/>
      <c r="J297" s="196"/>
      <c r="K297" s="196"/>
      <c r="L297" s="44"/>
      <c r="M297" s="44">
        <f t="shared" si="39"/>
        <v>0</v>
      </c>
      <c r="N297" s="44">
        <f t="shared" si="35"/>
        <v>0</v>
      </c>
    </row>
    <row r="298" spans="1:14" ht="116.25" hidden="1" customHeight="1" x14ac:dyDescent="0.2">
      <c r="A298" s="2"/>
      <c r="B298" s="86"/>
      <c r="C298" s="86"/>
      <c r="D298" s="86"/>
      <c r="E298" s="86"/>
      <c r="F298" s="114"/>
      <c r="G298" s="196"/>
      <c r="H298" s="196"/>
      <c r="I298" s="196"/>
      <c r="J298" s="196">
        <v>0</v>
      </c>
      <c r="K298" s="196"/>
      <c r="L298" s="44"/>
      <c r="M298" s="44">
        <f t="shared" si="39"/>
        <v>0</v>
      </c>
      <c r="N298" s="44">
        <f t="shared" si="35"/>
        <v>0</v>
      </c>
    </row>
    <row r="299" spans="1:14" ht="45" hidden="1" customHeight="1" x14ac:dyDescent="0.2">
      <c r="A299" s="2"/>
      <c r="B299" s="86"/>
      <c r="C299" s="86"/>
      <c r="D299" s="86"/>
      <c r="E299" s="86"/>
      <c r="F299" s="114"/>
      <c r="G299" s="196"/>
      <c r="H299" s="196"/>
      <c r="I299" s="196"/>
      <c r="J299" s="196"/>
      <c r="K299" s="196"/>
      <c r="L299" s="44"/>
      <c r="M299" s="44">
        <f t="shared" si="39"/>
        <v>0</v>
      </c>
      <c r="N299" s="44">
        <f t="shared" si="35"/>
        <v>0</v>
      </c>
    </row>
    <row r="300" spans="1:14" ht="39.6" hidden="1" customHeight="1" x14ac:dyDescent="0.2">
      <c r="A300" s="2"/>
      <c r="B300" s="86"/>
      <c r="C300" s="86"/>
      <c r="D300" s="86"/>
      <c r="E300" s="86"/>
      <c r="F300" s="114"/>
      <c r="G300" s="196"/>
      <c r="H300" s="196"/>
      <c r="I300" s="196"/>
      <c r="J300" s="196"/>
      <c r="K300" s="196"/>
      <c r="L300" s="44"/>
      <c r="M300" s="44">
        <f t="shared" si="39"/>
        <v>0</v>
      </c>
      <c r="N300" s="44">
        <f t="shared" si="35"/>
        <v>0</v>
      </c>
    </row>
    <row r="301" spans="1:14" ht="85.5" hidden="1" customHeight="1" x14ac:dyDescent="0.2">
      <c r="A301" s="2"/>
      <c r="B301" s="86"/>
      <c r="C301" s="86"/>
      <c r="D301" s="86"/>
      <c r="E301" s="86"/>
      <c r="F301" s="114"/>
      <c r="G301" s="196"/>
      <c r="H301" s="196"/>
      <c r="I301" s="196"/>
      <c r="J301" s="196"/>
      <c r="K301" s="196"/>
      <c r="L301" s="44"/>
      <c r="M301" s="44">
        <f t="shared" si="39"/>
        <v>0</v>
      </c>
      <c r="N301" s="44">
        <f t="shared" si="35"/>
        <v>0</v>
      </c>
    </row>
    <row r="302" spans="1:14" ht="33" hidden="1" customHeight="1" x14ac:dyDescent="0.2">
      <c r="A302" s="2"/>
      <c r="B302" s="86"/>
      <c r="C302" s="86"/>
      <c r="D302" s="86"/>
      <c r="E302" s="86"/>
      <c r="F302" s="114" t="s">
        <v>296</v>
      </c>
      <c r="G302" s="196" t="e">
        <f>#REF!+J302</f>
        <v>#REF!</v>
      </c>
      <c r="H302" s="196"/>
      <c r="I302" s="196"/>
      <c r="J302" s="196"/>
      <c r="K302" s="196"/>
      <c r="L302" s="44"/>
      <c r="M302" s="44" t="e">
        <f t="shared" si="39"/>
        <v>#REF!</v>
      </c>
      <c r="N302" s="44">
        <f t="shared" si="35"/>
        <v>0</v>
      </c>
    </row>
    <row r="303" spans="1:14" ht="38.25" hidden="1" customHeight="1" x14ac:dyDescent="0.2">
      <c r="A303" s="2"/>
      <c r="B303" s="98">
        <v>1217310</v>
      </c>
      <c r="C303" s="98">
        <v>7310</v>
      </c>
      <c r="D303" s="80" t="s">
        <v>18</v>
      </c>
      <c r="E303" s="81" t="s">
        <v>138</v>
      </c>
      <c r="F303" s="114" t="s">
        <v>322</v>
      </c>
      <c r="G303" s="200" t="e">
        <f>#REF!+J303</f>
        <v>#REF!</v>
      </c>
      <c r="H303" s="200"/>
      <c r="I303" s="200"/>
      <c r="J303" s="200">
        <f>J304+J305</f>
        <v>0</v>
      </c>
      <c r="K303" s="200"/>
      <c r="L303" s="43"/>
      <c r="M303" s="44" t="e">
        <f t="shared" si="39"/>
        <v>#REF!</v>
      </c>
      <c r="N303" s="44">
        <f t="shared" si="35"/>
        <v>0</v>
      </c>
    </row>
    <row r="304" spans="1:14" ht="48.75" hidden="1" customHeight="1" x14ac:dyDescent="0.2">
      <c r="A304" s="2"/>
      <c r="B304" s="86"/>
      <c r="C304" s="86"/>
      <c r="D304" s="37"/>
      <c r="E304" s="94"/>
      <c r="F304" s="123" t="s">
        <v>329</v>
      </c>
      <c r="G304" s="193" t="e">
        <f>#REF!+J304</f>
        <v>#REF!</v>
      </c>
      <c r="H304" s="193"/>
      <c r="I304" s="193"/>
      <c r="J304" s="193"/>
      <c r="K304" s="193"/>
      <c r="L304" s="44"/>
      <c r="M304" s="44" t="e">
        <f t="shared" si="39"/>
        <v>#REF!</v>
      </c>
      <c r="N304" s="44">
        <f t="shared" si="35"/>
        <v>0</v>
      </c>
    </row>
    <row r="305" spans="1:14" ht="51.75" hidden="1" customHeight="1" x14ac:dyDescent="0.2">
      <c r="A305" s="2"/>
      <c r="B305" s="86"/>
      <c r="C305" s="86"/>
      <c r="D305" s="86"/>
      <c r="E305" s="86"/>
      <c r="F305" s="123" t="s">
        <v>330</v>
      </c>
      <c r="G305" s="193" t="e">
        <f>#REF!+J305</f>
        <v>#REF!</v>
      </c>
      <c r="H305" s="193"/>
      <c r="I305" s="193"/>
      <c r="J305" s="193">
        <f>584000+383000-584000-383000</f>
        <v>0</v>
      </c>
      <c r="K305" s="193"/>
      <c r="L305" s="44"/>
      <c r="M305" s="44" t="e">
        <f t="shared" si="39"/>
        <v>#REF!</v>
      </c>
      <c r="N305" s="44">
        <f t="shared" si="35"/>
        <v>0</v>
      </c>
    </row>
    <row r="306" spans="1:14" ht="52.15" hidden="1" customHeight="1" x14ac:dyDescent="0.2">
      <c r="A306" s="2"/>
      <c r="B306" s="102"/>
      <c r="C306" s="102" t="s">
        <v>4</v>
      </c>
      <c r="D306" s="102" t="s">
        <v>5</v>
      </c>
      <c r="E306" s="103" t="s">
        <v>6</v>
      </c>
      <c r="F306" s="123" t="s">
        <v>290</v>
      </c>
      <c r="G306" s="192" t="e">
        <f>#REF!+J306</f>
        <v>#REF!</v>
      </c>
      <c r="H306" s="193"/>
      <c r="I306" s="193"/>
      <c r="J306" s="193"/>
      <c r="K306" s="193"/>
      <c r="L306" s="44"/>
      <c r="M306" s="44" t="e">
        <f t="shared" si="39"/>
        <v>#REF!</v>
      </c>
      <c r="N306" s="44">
        <f t="shared" si="35"/>
        <v>0</v>
      </c>
    </row>
    <row r="307" spans="1:14" ht="37.5" hidden="1" customHeight="1" x14ac:dyDescent="0.2">
      <c r="A307" s="2"/>
      <c r="B307" s="27">
        <v>1217693</v>
      </c>
      <c r="C307" s="27">
        <v>7693</v>
      </c>
      <c r="D307" s="36" t="s">
        <v>5</v>
      </c>
      <c r="E307" s="88" t="s">
        <v>13</v>
      </c>
      <c r="F307" s="85" t="s">
        <v>323</v>
      </c>
      <c r="G307" s="191" t="e">
        <f>#REF!+J307</f>
        <v>#REF!</v>
      </c>
      <c r="H307" s="191"/>
      <c r="I307" s="191"/>
      <c r="J307" s="191"/>
      <c r="K307" s="191"/>
      <c r="L307" s="44"/>
      <c r="M307" s="44" t="e">
        <f t="shared" si="39"/>
        <v>#REF!</v>
      </c>
      <c r="N307" s="44">
        <f t="shared" si="35"/>
        <v>0</v>
      </c>
    </row>
    <row r="308" spans="1:14" ht="45.75" hidden="1" customHeight="1" x14ac:dyDescent="0.2">
      <c r="A308" s="2"/>
      <c r="B308" s="89">
        <v>1217693</v>
      </c>
      <c r="C308" s="89"/>
      <c r="D308" s="76"/>
      <c r="E308" s="124" t="s">
        <v>156</v>
      </c>
      <c r="F308" s="125" t="s">
        <v>159</v>
      </c>
      <c r="G308" s="192" t="e">
        <f>#REF!+J308</f>
        <v>#REF!</v>
      </c>
      <c r="H308" s="192"/>
      <c r="I308" s="192"/>
      <c r="J308" s="192">
        <v>0</v>
      </c>
      <c r="K308" s="192"/>
      <c r="L308" s="44"/>
      <c r="M308" s="44" t="e">
        <f t="shared" si="39"/>
        <v>#REF!</v>
      </c>
      <c r="N308" s="44">
        <f t="shared" ref="N308:N375" si="43">I308+L308</f>
        <v>0</v>
      </c>
    </row>
    <row r="309" spans="1:14" ht="62.45" hidden="1" customHeight="1" x14ac:dyDescent="0.2">
      <c r="A309" s="2"/>
      <c r="B309" s="27"/>
      <c r="C309" s="27"/>
      <c r="D309" s="36"/>
      <c r="E309" s="88"/>
      <c r="F309" s="85" t="s">
        <v>161</v>
      </c>
      <c r="G309" s="191" t="e">
        <f>#REF!+J309</f>
        <v>#REF!</v>
      </c>
      <c r="H309" s="191"/>
      <c r="I309" s="191"/>
      <c r="J309" s="191">
        <v>0</v>
      </c>
      <c r="K309" s="191"/>
      <c r="L309" s="44"/>
      <c r="M309" s="44" t="e">
        <f t="shared" si="39"/>
        <v>#REF!</v>
      </c>
      <c r="N309" s="44">
        <f t="shared" si="43"/>
        <v>0</v>
      </c>
    </row>
    <row r="310" spans="1:14" ht="83.25" hidden="1" customHeight="1" x14ac:dyDescent="0.2">
      <c r="A310" s="2"/>
      <c r="B310" s="27"/>
      <c r="C310" s="27"/>
      <c r="D310" s="36"/>
      <c r="E310" s="88"/>
      <c r="F310" s="68" t="s">
        <v>351</v>
      </c>
      <c r="G310" s="190" t="e">
        <f>#REF!+J310</f>
        <v>#REF!</v>
      </c>
      <c r="H310" s="190"/>
      <c r="I310" s="190"/>
      <c r="J310" s="190">
        <f>J311+J318+J319+J322+J320</f>
        <v>0</v>
      </c>
      <c r="K310" s="190"/>
      <c r="L310" s="43"/>
      <c r="M310" s="44" t="e">
        <f t="shared" si="39"/>
        <v>#REF!</v>
      </c>
      <c r="N310" s="44">
        <f t="shared" si="43"/>
        <v>0</v>
      </c>
    </row>
    <row r="311" spans="1:14" ht="75" hidden="1" customHeight="1" x14ac:dyDescent="0.2">
      <c r="A311" s="2"/>
      <c r="B311" s="98">
        <v>1217310</v>
      </c>
      <c r="C311" s="27">
        <v>7310</v>
      </c>
      <c r="D311" s="36" t="s">
        <v>18</v>
      </c>
      <c r="E311" s="88" t="s">
        <v>138</v>
      </c>
      <c r="F311" s="85"/>
      <c r="G311" s="191" t="e">
        <f>#REF!+J311</f>
        <v>#REF!</v>
      </c>
      <c r="H311" s="191"/>
      <c r="I311" s="191"/>
      <c r="J311" s="191"/>
      <c r="K311" s="191"/>
      <c r="L311" s="44"/>
      <c r="M311" s="44" t="e">
        <f t="shared" si="39"/>
        <v>#REF!</v>
      </c>
      <c r="N311" s="44">
        <f t="shared" si="43"/>
        <v>0</v>
      </c>
    </row>
    <row r="312" spans="1:14" ht="59.25" hidden="1" customHeight="1" x14ac:dyDescent="0.2">
      <c r="A312" s="2"/>
      <c r="B312" s="27">
        <v>1217310</v>
      </c>
      <c r="C312" s="27">
        <v>7321</v>
      </c>
      <c r="D312" s="36" t="s">
        <v>18</v>
      </c>
      <c r="E312" s="88" t="s">
        <v>148</v>
      </c>
      <c r="F312" s="85"/>
      <c r="G312" s="191" t="e">
        <f>#REF!+J312</f>
        <v>#REF!</v>
      </c>
      <c r="H312" s="191"/>
      <c r="I312" s="191"/>
      <c r="J312" s="191"/>
      <c r="K312" s="191"/>
      <c r="L312" s="44"/>
      <c r="M312" s="44" t="e">
        <f t="shared" si="39"/>
        <v>#REF!</v>
      </c>
      <c r="N312" s="44">
        <f t="shared" si="43"/>
        <v>0</v>
      </c>
    </row>
    <row r="313" spans="1:14" ht="65.25" hidden="1" customHeight="1" x14ac:dyDescent="0.2">
      <c r="A313" s="2"/>
      <c r="B313" s="27">
        <v>1211020</v>
      </c>
      <c r="C313" s="27">
        <v>1020</v>
      </c>
      <c r="D313" s="36" t="s">
        <v>145</v>
      </c>
      <c r="E313" s="88" t="s">
        <v>203</v>
      </c>
      <c r="F313" s="85"/>
      <c r="G313" s="191" t="e">
        <f>#REF!+J313</f>
        <v>#REF!</v>
      </c>
      <c r="H313" s="191"/>
      <c r="I313" s="191"/>
      <c r="J313" s="191"/>
      <c r="K313" s="191"/>
      <c r="L313" s="44"/>
      <c r="M313" s="44" t="e">
        <f t="shared" si="39"/>
        <v>#REF!</v>
      </c>
      <c r="N313" s="44">
        <f t="shared" si="43"/>
        <v>0</v>
      </c>
    </row>
    <row r="314" spans="1:14" ht="53.25" hidden="1" customHeight="1" x14ac:dyDescent="0.2">
      <c r="A314" s="2"/>
      <c r="B314" s="27">
        <v>1217321</v>
      </c>
      <c r="C314" s="27">
        <v>7321</v>
      </c>
      <c r="D314" s="36" t="s">
        <v>18</v>
      </c>
      <c r="E314" s="88" t="s">
        <v>148</v>
      </c>
      <c r="F314" s="85"/>
      <c r="G314" s="191" t="e">
        <f>#REF!+J314</f>
        <v>#REF!</v>
      </c>
      <c r="H314" s="191"/>
      <c r="I314" s="191"/>
      <c r="J314" s="191"/>
      <c r="K314" s="191"/>
      <c r="L314" s="44"/>
      <c r="M314" s="44" t="e">
        <f t="shared" si="39"/>
        <v>#REF!</v>
      </c>
      <c r="N314" s="44">
        <f t="shared" si="43"/>
        <v>0</v>
      </c>
    </row>
    <row r="315" spans="1:14" ht="86.25" hidden="1" customHeight="1" x14ac:dyDescent="0.2">
      <c r="A315" s="2"/>
      <c r="B315" s="27">
        <v>1217322</v>
      </c>
      <c r="C315" s="27">
        <v>7322</v>
      </c>
      <c r="D315" s="36" t="s">
        <v>18</v>
      </c>
      <c r="E315" s="88" t="s">
        <v>225</v>
      </c>
      <c r="F315" s="85"/>
      <c r="G315" s="191" t="e">
        <f>#REF!+J315</f>
        <v>#REF!</v>
      </c>
      <c r="H315" s="191"/>
      <c r="I315" s="191"/>
      <c r="J315" s="191"/>
      <c r="K315" s="191"/>
      <c r="L315" s="44"/>
      <c r="M315" s="44" t="e">
        <f t="shared" si="39"/>
        <v>#REF!</v>
      </c>
      <c r="N315" s="44">
        <f t="shared" si="43"/>
        <v>0</v>
      </c>
    </row>
    <row r="316" spans="1:14" ht="90" hidden="1" customHeight="1" x14ac:dyDescent="0.2">
      <c r="A316" s="2"/>
      <c r="B316" s="27">
        <v>1216011</v>
      </c>
      <c r="C316" s="27">
        <v>6011</v>
      </c>
      <c r="D316" s="36" t="s">
        <v>136</v>
      </c>
      <c r="E316" s="88" t="s">
        <v>31</v>
      </c>
      <c r="F316" s="85" t="s">
        <v>147</v>
      </c>
      <c r="G316" s="191" t="e">
        <f>#REF!+J316</f>
        <v>#REF!</v>
      </c>
      <c r="H316" s="191"/>
      <c r="I316" s="191"/>
      <c r="J316" s="191"/>
      <c r="K316" s="191"/>
      <c r="L316" s="44"/>
      <c r="M316" s="44" t="e">
        <f t="shared" si="39"/>
        <v>#REF!</v>
      </c>
      <c r="N316" s="44">
        <f t="shared" si="43"/>
        <v>0</v>
      </c>
    </row>
    <row r="317" spans="1:14" ht="99.6" hidden="1" customHeight="1" x14ac:dyDescent="0.2">
      <c r="A317" s="2"/>
      <c r="B317" s="27">
        <v>1216013</v>
      </c>
      <c r="C317" s="27">
        <v>6013</v>
      </c>
      <c r="D317" s="36" t="s">
        <v>10</v>
      </c>
      <c r="E317" s="88" t="s">
        <v>175</v>
      </c>
      <c r="F317" s="85"/>
      <c r="G317" s="191" t="e">
        <f>#REF!+J317</f>
        <v>#REF!</v>
      </c>
      <c r="H317" s="191"/>
      <c r="I317" s="191"/>
      <c r="J317" s="191"/>
      <c r="K317" s="191"/>
      <c r="L317" s="44"/>
      <c r="M317" s="44" t="e">
        <f t="shared" si="39"/>
        <v>#REF!</v>
      </c>
      <c r="N317" s="44">
        <f t="shared" si="43"/>
        <v>0</v>
      </c>
    </row>
    <row r="318" spans="1:14" ht="56.25" hidden="1" customHeight="1" x14ac:dyDescent="0.2">
      <c r="A318" s="2"/>
      <c r="B318" s="27">
        <v>1217321</v>
      </c>
      <c r="C318" s="27">
        <v>7321</v>
      </c>
      <c r="D318" s="36" t="s">
        <v>18</v>
      </c>
      <c r="E318" s="88" t="s">
        <v>148</v>
      </c>
      <c r="F318" s="85"/>
      <c r="G318" s="191" t="e">
        <f>#REF!+J318</f>
        <v>#REF!</v>
      </c>
      <c r="H318" s="191"/>
      <c r="I318" s="191"/>
      <c r="J318" s="191"/>
      <c r="K318" s="191"/>
      <c r="L318" s="44"/>
      <c r="M318" s="44" t="e">
        <f t="shared" si="39"/>
        <v>#REF!</v>
      </c>
      <c r="N318" s="44">
        <f t="shared" si="43"/>
        <v>0</v>
      </c>
    </row>
    <row r="319" spans="1:14" ht="57" hidden="1" customHeight="1" x14ac:dyDescent="0.2">
      <c r="A319" s="2"/>
      <c r="B319" s="27">
        <v>1217322</v>
      </c>
      <c r="C319" s="27">
        <v>7322</v>
      </c>
      <c r="D319" s="36" t="s">
        <v>18</v>
      </c>
      <c r="E319" s="88" t="s">
        <v>225</v>
      </c>
      <c r="F319" s="85"/>
      <c r="G319" s="191" t="e">
        <f>#REF!+J319</f>
        <v>#REF!</v>
      </c>
      <c r="H319" s="191"/>
      <c r="I319" s="191"/>
      <c r="J319" s="191"/>
      <c r="K319" s="191"/>
      <c r="L319" s="44"/>
      <c r="M319" s="44" t="e">
        <f t="shared" ref="M319:M388" si="44">G319+J319</f>
        <v>#REF!</v>
      </c>
      <c r="N319" s="44">
        <f t="shared" si="43"/>
        <v>0</v>
      </c>
    </row>
    <row r="320" spans="1:14" ht="57.75" hidden="1" customHeight="1" x14ac:dyDescent="0.2">
      <c r="A320" s="2"/>
      <c r="B320" s="27">
        <v>1217330</v>
      </c>
      <c r="C320" s="27">
        <v>7330</v>
      </c>
      <c r="D320" s="36" t="s">
        <v>18</v>
      </c>
      <c r="E320" s="88" t="s">
        <v>171</v>
      </c>
      <c r="F320" s="85"/>
      <c r="G320" s="191" t="e">
        <f>#REF!+J320</f>
        <v>#REF!</v>
      </c>
      <c r="H320" s="191"/>
      <c r="I320" s="191"/>
      <c r="J320" s="191"/>
      <c r="K320" s="191"/>
      <c r="L320" s="44"/>
      <c r="M320" s="44" t="e">
        <f t="shared" si="44"/>
        <v>#REF!</v>
      </c>
      <c r="N320" s="44">
        <f t="shared" si="43"/>
        <v>0</v>
      </c>
    </row>
    <row r="321" spans="1:14" ht="123" hidden="1" customHeight="1" x14ac:dyDescent="0.2">
      <c r="A321" s="2"/>
      <c r="B321" s="27" t="s">
        <v>176</v>
      </c>
      <c r="C321" s="27" t="s">
        <v>177</v>
      </c>
      <c r="D321" s="36" t="s">
        <v>5</v>
      </c>
      <c r="E321" s="88" t="s">
        <v>178</v>
      </c>
      <c r="F321" s="85"/>
      <c r="G321" s="191" t="e">
        <f>#REF!+J321</f>
        <v>#REF!</v>
      </c>
      <c r="H321" s="191"/>
      <c r="I321" s="191"/>
      <c r="J321" s="191"/>
      <c r="K321" s="191"/>
      <c r="L321" s="44"/>
      <c r="M321" s="44" t="e">
        <f t="shared" si="44"/>
        <v>#REF!</v>
      </c>
      <c r="N321" s="44">
        <f t="shared" si="43"/>
        <v>0</v>
      </c>
    </row>
    <row r="322" spans="1:14" ht="48.75" hidden="1" customHeight="1" x14ac:dyDescent="0.2">
      <c r="A322" s="2"/>
      <c r="B322" s="64" t="s">
        <v>140</v>
      </c>
      <c r="C322" s="64" t="s">
        <v>141</v>
      </c>
      <c r="D322" s="64" t="s">
        <v>143</v>
      </c>
      <c r="E322" s="88" t="s">
        <v>142</v>
      </c>
      <c r="F322" s="85"/>
      <c r="G322" s="191" t="e">
        <f>#REF!+J322</f>
        <v>#REF!</v>
      </c>
      <c r="H322" s="191"/>
      <c r="I322" s="191"/>
      <c r="J322" s="191"/>
      <c r="K322" s="191"/>
      <c r="L322" s="44"/>
      <c r="M322" s="44" t="e">
        <f t="shared" si="44"/>
        <v>#REF!</v>
      </c>
      <c r="N322" s="44">
        <f t="shared" si="43"/>
        <v>0</v>
      </c>
    </row>
    <row r="323" spans="1:14" ht="79.150000000000006" hidden="1" customHeight="1" x14ac:dyDescent="0.2">
      <c r="A323" s="2"/>
      <c r="B323" s="64"/>
      <c r="C323" s="64"/>
      <c r="D323" s="64"/>
      <c r="E323" s="88"/>
      <c r="F323" s="126" t="s">
        <v>354</v>
      </c>
      <c r="G323" s="190" t="e">
        <f>#REF!+J323</f>
        <v>#REF!</v>
      </c>
      <c r="H323" s="190"/>
      <c r="I323" s="190"/>
      <c r="J323" s="190">
        <f>J325+J326</f>
        <v>0</v>
      </c>
      <c r="K323" s="190"/>
      <c r="L323" s="43"/>
      <c r="M323" s="44" t="e">
        <f t="shared" si="44"/>
        <v>#REF!</v>
      </c>
      <c r="N323" s="44">
        <f t="shared" si="43"/>
        <v>0</v>
      </c>
    </row>
    <row r="324" spans="1:14" ht="89.25" hidden="1" customHeight="1" x14ac:dyDescent="0.2">
      <c r="A324" s="2"/>
      <c r="B324" s="64" t="s">
        <v>17</v>
      </c>
      <c r="C324" s="64" t="s">
        <v>4</v>
      </c>
      <c r="D324" s="64" t="s">
        <v>5</v>
      </c>
      <c r="E324" s="88" t="s">
        <v>6</v>
      </c>
      <c r="F324" s="127" t="s">
        <v>373</v>
      </c>
      <c r="G324" s="191" t="e">
        <f>#REF!+J324</f>
        <v>#REF!</v>
      </c>
      <c r="H324" s="191"/>
      <c r="I324" s="191"/>
      <c r="J324" s="191">
        <v>0</v>
      </c>
      <c r="K324" s="191"/>
      <c r="L324" s="44"/>
      <c r="M324" s="44" t="e">
        <f t="shared" si="44"/>
        <v>#REF!</v>
      </c>
      <c r="N324" s="44">
        <f t="shared" si="43"/>
        <v>0</v>
      </c>
    </row>
    <row r="325" spans="1:14" ht="50.25" hidden="1" customHeight="1" x14ac:dyDescent="0.2">
      <c r="A325" s="2"/>
      <c r="B325" s="128">
        <v>1217693</v>
      </c>
      <c r="C325" s="128">
        <v>7693</v>
      </c>
      <c r="D325" s="64" t="s">
        <v>5</v>
      </c>
      <c r="E325" s="129" t="s">
        <v>13</v>
      </c>
      <c r="F325" s="127" t="s">
        <v>355</v>
      </c>
      <c r="G325" s="191" t="e">
        <f>#REF!+J325</f>
        <v>#REF!</v>
      </c>
      <c r="H325" s="191"/>
      <c r="I325" s="191"/>
      <c r="J325" s="191"/>
      <c r="K325" s="191"/>
      <c r="L325" s="44"/>
      <c r="M325" s="44" t="e">
        <f t="shared" si="44"/>
        <v>#REF!</v>
      </c>
      <c r="N325" s="44">
        <f t="shared" si="43"/>
        <v>0</v>
      </c>
    </row>
    <row r="326" spans="1:14" ht="76.900000000000006" hidden="1" customHeight="1" x14ac:dyDescent="0.2">
      <c r="A326" s="2"/>
      <c r="B326" s="64"/>
      <c r="C326" s="64"/>
      <c r="D326" s="64"/>
      <c r="E326" s="88"/>
      <c r="F326" s="127"/>
      <c r="G326" s="191"/>
      <c r="H326" s="191"/>
      <c r="I326" s="191"/>
      <c r="J326" s="191">
        <v>0</v>
      </c>
      <c r="K326" s="191"/>
      <c r="L326" s="44"/>
      <c r="M326" s="44">
        <f t="shared" si="44"/>
        <v>0</v>
      </c>
      <c r="N326" s="44">
        <f t="shared" si="43"/>
        <v>0</v>
      </c>
    </row>
    <row r="327" spans="1:14" ht="189" hidden="1" customHeight="1" x14ac:dyDescent="0.2">
      <c r="A327" s="2"/>
      <c r="B327" s="64" t="s">
        <v>17</v>
      </c>
      <c r="C327" s="64" t="s">
        <v>4</v>
      </c>
      <c r="D327" s="64" t="s">
        <v>5</v>
      </c>
      <c r="E327" s="88" t="s">
        <v>6</v>
      </c>
      <c r="F327" s="126" t="s">
        <v>319</v>
      </c>
      <c r="G327" s="190" t="e">
        <f>#REF!+J327</f>
        <v>#REF!</v>
      </c>
      <c r="H327" s="190"/>
      <c r="I327" s="190"/>
      <c r="J327" s="190">
        <v>0</v>
      </c>
      <c r="K327" s="190"/>
      <c r="L327" s="43"/>
      <c r="M327" s="44" t="e">
        <f t="shared" si="44"/>
        <v>#REF!</v>
      </c>
      <c r="N327" s="44">
        <f t="shared" si="43"/>
        <v>0</v>
      </c>
    </row>
    <row r="328" spans="1:14" ht="75.75" hidden="1" customHeight="1" x14ac:dyDescent="0.2">
      <c r="A328" s="2"/>
      <c r="B328" s="64" t="s">
        <v>19</v>
      </c>
      <c r="C328" s="64" t="s">
        <v>20</v>
      </c>
      <c r="D328" s="64" t="s">
        <v>10</v>
      </c>
      <c r="E328" s="88" t="s">
        <v>21</v>
      </c>
      <c r="F328" s="68" t="s">
        <v>350</v>
      </c>
      <c r="G328" s="190" t="e">
        <f>#REF!+J328</f>
        <v>#REF!</v>
      </c>
      <c r="H328" s="190"/>
      <c r="I328" s="190"/>
      <c r="J328" s="190">
        <v>0</v>
      </c>
      <c r="K328" s="190"/>
      <c r="L328" s="43"/>
      <c r="M328" s="44" t="e">
        <f t="shared" si="44"/>
        <v>#REF!</v>
      </c>
      <c r="N328" s="44">
        <f t="shared" si="43"/>
        <v>0</v>
      </c>
    </row>
    <row r="329" spans="1:14" ht="69" hidden="1" customHeight="1" x14ac:dyDescent="0.2">
      <c r="A329" s="2"/>
      <c r="B329" s="64"/>
      <c r="C329" s="64"/>
      <c r="D329" s="64"/>
      <c r="E329" s="88"/>
      <c r="F329" s="126" t="s">
        <v>348</v>
      </c>
      <c r="G329" s="190" t="e">
        <f>#REF!+J329</f>
        <v>#REF!</v>
      </c>
      <c r="H329" s="190"/>
      <c r="I329" s="190"/>
      <c r="J329" s="190">
        <f>J330+J331+J332</f>
        <v>0</v>
      </c>
      <c r="K329" s="190"/>
      <c r="L329" s="43"/>
      <c r="M329" s="44" t="e">
        <f t="shared" si="44"/>
        <v>#REF!</v>
      </c>
      <c r="N329" s="44">
        <f t="shared" si="43"/>
        <v>0</v>
      </c>
    </row>
    <row r="330" spans="1:14" ht="35.25" hidden="1" customHeight="1" x14ac:dyDescent="0.2">
      <c r="A330" s="2"/>
      <c r="B330" s="64" t="s">
        <v>8</v>
      </c>
      <c r="C330" s="64" t="s">
        <v>9</v>
      </c>
      <c r="D330" s="64" t="s">
        <v>10</v>
      </c>
      <c r="E330" s="88" t="s">
        <v>11</v>
      </c>
      <c r="F330" s="85" t="s">
        <v>305</v>
      </c>
      <c r="G330" s="190" t="e">
        <f>#REF!+J330</f>
        <v>#REF!</v>
      </c>
      <c r="H330" s="190"/>
      <c r="I330" s="190"/>
      <c r="J330" s="190"/>
      <c r="K330" s="190"/>
      <c r="L330" s="43"/>
      <c r="M330" s="44" t="e">
        <f t="shared" si="44"/>
        <v>#REF!</v>
      </c>
      <c r="N330" s="44">
        <f t="shared" si="43"/>
        <v>0</v>
      </c>
    </row>
    <row r="331" spans="1:14" ht="35.25" hidden="1" customHeight="1" x14ac:dyDescent="0.2">
      <c r="A331" s="2"/>
      <c r="B331" s="64" t="s">
        <v>22</v>
      </c>
      <c r="C331" s="64" t="s">
        <v>23</v>
      </c>
      <c r="D331" s="64" t="s">
        <v>24</v>
      </c>
      <c r="E331" s="88" t="s">
        <v>25</v>
      </c>
      <c r="F331" s="127" t="s">
        <v>305</v>
      </c>
      <c r="G331" s="190" t="e">
        <f>#REF!+J331</f>
        <v>#REF!</v>
      </c>
      <c r="H331" s="190"/>
      <c r="I331" s="190"/>
      <c r="J331" s="190"/>
      <c r="K331" s="190"/>
      <c r="L331" s="43"/>
      <c r="M331" s="44" t="e">
        <f t="shared" si="44"/>
        <v>#REF!</v>
      </c>
      <c r="N331" s="44">
        <f t="shared" si="43"/>
        <v>0</v>
      </c>
    </row>
    <row r="332" spans="1:14" ht="42" hidden="1" customHeight="1" x14ac:dyDescent="0.2">
      <c r="A332" s="2"/>
      <c r="B332" s="64" t="s">
        <v>22</v>
      </c>
      <c r="C332" s="64"/>
      <c r="D332" s="64"/>
      <c r="E332" s="88"/>
      <c r="F332" s="127"/>
      <c r="G332" s="190"/>
      <c r="H332" s="190"/>
      <c r="I332" s="190"/>
      <c r="J332" s="190"/>
      <c r="K332" s="190"/>
      <c r="L332" s="43"/>
      <c r="M332" s="44">
        <f t="shared" si="44"/>
        <v>0</v>
      </c>
      <c r="N332" s="44">
        <f t="shared" si="43"/>
        <v>0</v>
      </c>
    </row>
    <row r="333" spans="1:14" ht="54" hidden="1" customHeight="1" x14ac:dyDescent="0.2">
      <c r="A333" s="2"/>
      <c r="B333" s="64" t="s">
        <v>8</v>
      </c>
      <c r="C333" s="64" t="s">
        <v>9</v>
      </c>
      <c r="D333" s="64" t="s">
        <v>10</v>
      </c>
      <c r="E333" s="88" t="s">
        <v>11</v>
      </c>
      <c r="F333" s="127" t="s">
        <v>325</v>
      </c>
      <c r="G333" s="190" t="e">
        <f>#REF!+J333</f>
        <v>#REF!</v>
      </c>
      <c r="H333" s="190"/>
      <c r="I333" s="190"/>
      <c r="J333" s="190">
        <f>J334+J335</f>
        <v>0</v>
      </c>
      <c r="K333" s="190"/>
      <c r="L333" s="43"/>
      <c r="M333" s="44" t="e">
        <f t="shared" si="44"/>
        <v>#REF!</v>
      </c>
      <c r="N333" s="44">
        <f t="shared" si="43"/>
        <v>0</v>
      </c>
    </row>
    <row r="334" spans="1:14" ht="110.45" hidden="1" customHeight="1" x14ac:dyDescent="0.2">
      <c r="A334" s="2"/>
      <c r="B334" s="80" t="s">
        <v>8</v>
      </c>
      <c r="C334" s="80"/>
      <c r="D334" s="80"/>
      <c r="E334" s="81"/>
      <c r="F334" s="127" t="s">
        <v>179</v>
      </c>
      <c r="G334" s="191" t="e">
        <f>#REF!+J334</f>
        <v>#REF!</v>
      </c>
      <c r="H334" s="191"/>
      <c r="I334" s="191"/>
      <c r="J334" s="191"/>
      <c r="K334" s="191"/>
      <c r="L334" s="44"/>
      <c r="M334" s="44" t="e">
        <f t="shared" si="44"/>
        <v>#REF!</v>
      </c>
      <c r="N334" s="44">
        <f t="shared" si="43"/>
        <v>0</v>
      </c>
    </row>
    <row r="335" spans="1:14" ht="60.75" hidden="1" customHeight="1" x14ac:dyDescent="0.2">
      <c r="A335" s="2"/>
      <c r="B335" s="102"/>
      <c r="C335" s="102"/>
      <c r="D335" s="102"/>
      <c r="E335" s="103"/>
      <c r="F335" s="127"/>
      <c r="G335" s="191"/>
      <c r="H335" s="191"/>
      <c r="I335" s="191"/>
      <c r="J335" s="191"/>
      <c r="K335" s="191"/>
      <c r="L335" s="44"/>
      <c r="M335" s="44">
        <f t="shared" si="44"/>
        <v>0</v>
      </c>
      <c r="N335" s="44">
        <f t="shared" si="43"/>
        <v>0</v>
      </c>
    </row>
    <row r="336" spans="1:14" ht="70.5" hidden="1" customHeight="1" x14ac:dyDescent="0.2">
      <c r="A336" s="2"/>
      <c r="B336" s="64"/>
      <c r="C336" s="64"/>
      <c r="D336" s="64"/>
      <c r="E336" s="88"/>
      <c r="F336" s="126" t="s">
        <v>349</v>
      </c>
      <c r="G336" s="190" t="e">
        <f>G338+G339</f>
        <v>#REF!</v>
      </c>
      <c r="H336" s="190"/>
      <c r="I336" s="190"/>
      <c r="J336" s="190">
        <f>J338</f>
        <v>0</v>
      </c>
      <c r="K336" s="190"/>
      <c r="L336" s="43"/>
      <c r="M336" s="44" t="e">
        <f t="shared" si="44"/>
        <v>#REF!</v>
      </c>
      <c r="N336" s="44">
        <f t="shared" si="43"/>
        <v>0</v>
      </c>
    </row>
    <row r="337" spans="1:14" ht="48" hidden="1" customHeight="1" x14ac:dyDescent="0.2">
      <c r="A337" s="2"/>
      <c r="B337" s="64"/>
      <c r="C337" s="64"/>
      <c r="D337" s="64"/>
      <c r="E337" s="88"/>
      <c r="F337" s="127"/>
      <c r="G337" s="191"/>
      <c r="H337" s="191"/>
      <c r="I337" s="191"/>
      <c r="J337" s="191"/>
      <c r="K337" s="191"/>
      <c r="L337" s="44"/>
      <c r="M337" s="44">
        <f t="shared" si="44"/>
        <v>0</v>
      </c>
      <c r="N337" s="44">
        <f t="shared" si="43"/>
        <v>0</v>
      </c>
    </row>
    <row r="338" spans="1:14" ht="63.6" hidden="1" customHeight="1" x14ac:dyDescent="0.2">
      <c r="A338" s="2"/>
      <c r="B338" s="64" t="s">
        <v>140</v>
      </c>
      <c r="C338" s="64" t="s">
        <v>141</v>
      </c>
      <c r="D338" s="64" t="s">
        <v>143</v>
      </c>
      <c r="E338" s="88" t="s">
        <v>142</v>
      </c>
      <c r="F338" s="127" t="s">
        <v>305</v>
      </c>
      <c r="G338" s="191" t="e">
        <f>#REF!+J338</f>
        <v>#REF!</v>
      </c>
      <c r="H338" s="191"/>
      <c r="I338" s="191"/>
      <c r="J338" s="191"/>
      <c r="K338" s="191"/>
      <c r="L338" s="44"/>
      <c r="M338" s="44" t="e">
        <f t="shared" si="44"/>
        <v>#REF!</v>
      </c>
      <c r="N338" s="44">
        <f t="shared" si="43"/>
        <v>0</v>
      </c>
    </row>
    <row r="339" spans="1:14" ht="52.5" hidden="1" customHeight="1" x14ac:dyDescent="0.2">
      <c r="A339" s="2"/>
      <c r="B339" s="64" t="s">
        <v>140</v>
      </c>
      <c r="C339" s="64" t="s">
        <v>274</v>
      </c>
      <c r="D339" s="64" t="s">
        <v>5</v>
      </c>
      <c r="E339" s="88" t="s">
        <v>284</v>
      </c>
      <c r="F339" s="127" t="s">
        <v>283</v>
      </c>
      <c r="G339" s="191" t="e">
        <f>#REF!+J339</f>
        <v>#REF!</v>
      </c>
      <c r="H339" s="191"/>
      <c r="I339" s="191"/>
      <c r="J339" s="191"/>
      <c r="K339" s="191"/>
      <c r="L339" s="44"/>
      <c r="M339" s="44" t="e">
        <f t="shared" si="44"/>
        <v>#REF!</v>
      </c>
      <c r="N339" s="44">
        <f t="shared" si="43"/>
        <v>0</v>
      </c>
    </row>
    <row r="340" spans="1:14" ht="54.6" hidden="1" customHeight="1" x14ac:dyDescent="0.2">
      <c r="A340" s="2"/>
      <c r="B340" s="64"/>
      <c r="C340" s="64"/>
      <c r="D340" s="64"/>
      <c r="E340" s="88"/>
      <c r="F340" s="127"/>
      <c r="G340" s="191"/>
      <c r="H340" s="191"/>
      <c r="I340" s="191"/>
      <c r="J340" s="191"/>
      <c r="K340" s="191"/>
      <c r="L340" s="44"/>
      <c r="M340" s="44">
        <f t="shared" si="44"/>
        <v>0</v>
      </c>
      <c r="N340" s="44">
        <f t="shared" si="43"/>
        <v>0</v>
      </c>
    </row>
    <row r="341" spans="1:14" ht="54.6" hidden="1" customHeight="1" x14ac:dyDescent="0.2">
      <c r="A341" s="2"/>
      <c r="B341" s="64"/>
      <c r="C341" s="64"/>
      <c r="D341" s="64"/>
      <c r="E341" s="88"/>
      <c r="F341" s="127" t="s">
        <v>180</v>
      </c>
      <c r="G341" s="190" t="e">
        <f>#REF!+J341</f>
        <v>#REF!</v>
      </c>
      <c r="H341" s="190"/>
      <c r="I341" s="190"/>
      <c r="J341" s="190">
        <f>J344+J345</f>
        <v>0</v>
      </c>
      <c r="K341" s="190"/>
      <c r="L341" s="43"/>
      <c r="M341" s="44" t="e">
        <f t="shared" si="44"/>
        <v>#REF!</v>
      </c>
      <c r="N341" s="44">
        <f t="shared" si="43"/>
        <v>0</v>
      </c>
    </row>
    <row r="342" spans="1:14" ht="84.75" hidden="1" customHeight="1" x14ac:dyDescent="0.2">
      <c r="A342" s="2"/>
      <c r="B342" s="64"/>
      <c r="C342" s="64" t="s">
        <v>30</v>
      </c>
      <c r="D342" s="64" t="s">
        <v>136</v>
      </c>
      <c r="E342" s="88" t="s">
        <v>31</v>
      </c>
      <c r="F342" s="127"/>
      <c r="G342" s="191" t="e">
        <f>#REF!+J342</f>
        <v>#REF!</v>
      </c>
      <c r="H342" s="191"/>
      <c r="I342" s="191"/>
      <c r="J342" s="191">
        <f>2084000-2084000</f>
        <v>0</v>
      </c>
      <c r="K342" s="191"/>
      <c r="L342" s="44"/>
      <c r="M342" s="44" t="e">
        <f t="shared" si="44"/>
        <v>#REF!</v>
      </c>
      <c r="N342" s="44">
        <f t="shared" si="43"/>
        <v>0</v>
      </c>
    </row>
    <row r="343" spans="1:14" ht="84.75" hidden="1" customHeight="1" x14ac:dyDescent="0.2">
      <c r="A343" s="2"/>
      <c r="B343" s="64" t="s">
        <v>14</v>
      </c>
      <c r="C343" s="64" t="s">
        <v>15</v>
      </c>
      <c r="D343" s="64" t="s">
        <v>10</v>
      </c>
      <c r="E343" s="88" t="s">
        <v>16</v>
      </c>
      <c r="F343" s="127"/>
      <c r="G343" s="191" t="e">
        <f>#REF!+J343</f>
        <v>#REF!</v>
      </c>
      <c r="H343" s="191"/>
      <c r="I343" s="191"/>
      <c r="J343" s="191">
        <f>5277800+253544+174230-5705574</f>
        <v>0</v>
      </c>
      <c r="K343" s="191"/>
      <c r="L343" s="44"/>
      <c r="M343" s="44" t="e">
        <f t="shared" si="44"/>
        <v>#REF!</v>
      </c>
      <c r="N343" s="44">
        <f t="shared" si="43"/>
        <v>0</v>
      </c>
    </row>
    <row r="344" spans="1:14" ht="81.75" hidden="1" customHeight="1" x14ac:dyDescent="0.2">
      <c r="A344" s="2"/>
      <c r="B344" s="64" t="s">
        <v>8</v>
      </c>
      <c r="C344" s="64" t="s">
        <v>9</v>
      </c>
      <c r="D344" s="64" t="s">
        <v>10</v>
      </c>
      <c r="E344" s="88" t="s">
        <v>11</v>
      </c>
      <c r="F344" s="127" t="s">
        <v>309</v>
      </c>
      <c r="G344" s="191" t="e">
        <f>#REF!+J344</f>
        <v>#REF!</v>
      </c>
      <c r="H344" s="191"/>
      <c r="I344" s="191"/>
      <c r="J344" s="191"/>
      <c r="K344" s="191"/>
      <c r="L344" s="44"/>
      <c r="M344" s="44" t="e">
        <f t="shared" si="44"/>
        <v>#REF!</v>
      </c>
      <c r="N344" s="44">
        <f t="shared" si="43"/>
        <v>0</v>
      </c>
    </row>
    <row r="345" spans="1:14" ht="75" hidden="1" customHeight="1" x14ac:dyDescent="0.2">
      <c r="A345" s="2"/>
      <c r="B345" s="64" t="s">
        <v>137</v>
      </c>
      <c r="C345" s="64" t="s">
        <v>139</v>
      </c>
      <c r="D345" s="64" t="s">
        <v>18</v>
      </c>
      <c r="E345" s="88" t="s">
        <v>138</v>
      </c>
      <c r="F345" s="127" t="s">
        <v>408</v>
      </c>
      <c r="G345" s="191" t="e">
        <f>#REF!+J345</f>
        <v>#REF!</v>
      </c>
      <c r="H345" s="191"/>
      <c r="I345" s="191"/>
      <c r="J345" s="191"/>
      <c r="K345" s="191"/>
      <c r="L345" s="44"/>
      <c r="M345" s="44" t="e">
        <f t="shared" si="44"/>
        <v>#REF!</v>
      </c>
      <c r="N345" s="44">
        <f t="shared" si="43"/>
        <v>0</v>
      </c>
    </row>
    <row r="346" spans="1:14" ht="54.6" hidden="1" customHeight="1" x14ac:dyDescent="0.2">
      <c r="A346" s="2"/>
      <c r="B346" s="64"/>
      <c r="C346" s="64"/>
      <c r="D346" s="64"/>
      <c r="E346" s="88"/>
      <c r="F346" s="126" t="s">
        <v>342</v>
      </c>
      <c r="G346" s="190" t="e">
        <f>#REF!+J346</f>
        <v>#REF!</v>
      </c>
      <c r="H346" s="190"/>
      <c r="I346" s="190"/>
      <c r="J346" s="190">
        <f>J347</f>
        <v>0</v>
      </c>
      <c r="K346" s="190"/>
      <c r="L346" s="43"/>
      <c r="M346" s="44" t="e">
        <f t="shared" si="44"/>
        <v>#REF!</v>
      </c>
      <c r="N346" s="44">
        <f t="shared" si="43"/>
        <v>0</v>
      </c>
    </row>
    <row r="347" spans="1:14" ht="54.6" hidden="1" customHeight="1" x14ac:dyDescent="0.2">
      <c r="A347" s="2"/>
      <c r="B347" s="64" t="s">
        <v>326</v>
      </c>
      <c r="C347" s="64" t="s">
        <v>328</v>
      </c>
      <c r="D347" s="64" t="s">
        <v>127</v>
      </c>
      <c r="E347" s="88" t="s">
        <v>327</v>
      </c>
      <c r="F347" s="127" t="s">
        <v>341</v>
      </c>
      <c r="G347" s="191" t="e">
        <f>#REF!+J347</f>
        <v>#REF!</v>
      </c>
      <c r="H347" s="191"/>
      <c r="I347" s="191"/>
      <c r="J347" s="191"/>
      <c r="K347" s="191"/>
      <c r="L347" s="44"/>
      <c r="M347" s="44" t="e">
        <f t="shared" si="44"/>
        <v>#REF!</v>
      </c>
      <c r="N347" s="44">
        <f t="shared" si="43"/>
        <v>0</v>
      </c>
    </row>
    <row r="348" spans="1:14" ht="54.6" hidden="1" customHeight="1" x14ac:dyDescent="0.2">
      <c r="A348" s="2"/>
      <c r="B348" s="64"/>
      <c r="C348" s="64"/>
      <c r="D348" s="64"/>
      <c r="E348" s="88"/>
      <c r="F348" s="127"/>
      <c r="G348" s="191"/>
      <c r="H348" s="191"/>
      <c r="I348" s="191"/>
      <c r="J348" s="191"/>
      <c r="K348" s="191"/>
      <c r="L348" s="44"/>
      <c r="M348" s="44">
        <f t="shared" si="44"/>
        <v>0</v>
      </c>
      <c r="N348" s="44">
        <f t="shared" si="43"/>
        <v>0</v>
      </c>
    </row>
    <row r="349" spans="1:14" ht="97.5" hidden="1" customHeight="1" x14ac:dyDescent="0.2">
      <c r="A349" s="2"/>
      <c r="B349" s="130"/>
      <c r="C349" s="64"/>
      <c r="D349" s="64"/>
      <c r="E349" s="88"/>
      <c r="F349" s="127"/>
      <c r="G349" s="191"/>
      <c r="H349" s="191"/>
      <c r="I349" s="191"/>
      <c r="J349" s="191"/>
      <c r="K349" s="191"/>
      <c r="L349" s="44"/>
      <c r="M349" s="44">
        <f t="shared" si="44"/>
        <v>0</v>
      </c>
      <c r="N349" s="44">
        <f t="shared" si="43"/>
        <v>0</v>
      </c>
    </row>
    <row r="350" spans="1:14" ht="153" hidden="1" customHeight="1" x14ac:dyDescent="0.25">
      <c r="A350" s="2"/>
      <c r="B350" s="73"/>
      <c r="C350" s="130"/>
      <c r="D350" s="130"/>
      <c r="E350" s="130"/>
      <c r="F350" s="131" t="s">
        <v>359</v>
      </c>
      <c r="G350" s="201" t="e">
        <f>#REF!+J350</f>
        <v>#REF!</v>
      </c>
      <c r="H350" s="201"/>
      <c r="I350" s="201"/>
      <c r="J350" s="201">
        <f>J351</f>
        <v>0</v>
      </c>
      <c r="K350" s="201"/>
      <c r="L350" s="202"/>
      <c r="M350" s="44" t="e">
        <f t="shared" si="44"/>
        <v>#REF!</v>
      </c>
      <c r="N350" s="44">
        <f t="shared" si="43"/>
        <v>0</v>
      </c>
    </row>
    <row r="351" spans="1:14" ht="114" hidden="1" customHeight="1" x14ac:dyDescent="0.25">
      <c r="A351" s="2"/>
      <c r="B351" s="64" t="s">
        <v>29</v>
      </c>
      <c r="C351" s="37" t="s">
        <v>30</v>
      </c>
      <c r="D351" s="37" t="s">
        <v>136</v>
      </c>
      <c r="E351" s="38" t="s">
        <v>31</v>
      </c>
      <c r="F351" s="131"/>
      <c r="G351" s="203" t="e">
        <f>#REF!+J351</f>
        <v>#REF!</v>
      </c>
      <c r="H351" s="203"/>
      <c r="I351" s="203"/>
      <c r="J351" s="203"/>
      <c r="K351" s="203"/>
      <c r="L351" s="198"/>
      <c r="M351" s="44" t="e">
        <f t="shared" si="44"/>
        <v>#REF!</v>
      </c>
      <c r="N351" s="44">
        <f t="shared" si="43"/>
        <v>0</v>
      </c>
    </row>
    <row r="352" spans="1:14" ht="28.5" hidden="1" customHeight="1" x14ac:dyDescent="0.25">
      <c r="A352" s="2"/>
      <c r="B352" s="64" t="s">
        <v>17</v>
      </c>
      <c r="C352" s="64" t="s">
        <v>9</v>
      </c>
      <c r="D352" s="64" t="s">
        <v>10</v>
      </c>
      <c r="E352" s="88" t="s">
        <v>11</v>
      </c>
      <c r="F352" s="131"/>
      <c r="G352" s="203" t="e">
        <f>#REF!+J352</f>
        <v>#REF!</v>
      </c>
      <c r="H352" s="203"/>
      <c r="I352" s="203"/>
      <c r="J352" s="203"/>
      <c r="K352" s="203"/>
      <c r="L352" s="198"/>
      <c r="M352" s="44" t="e">
        <f t="shared" si="44"/>
        <v>#REF!</v>
      </c>
      <c r="N352" s="44">
        <f t="shared" si="43"/>
        <v>0</v>
      </c>
    </row>
    <row r="353" spans="1:14" ht="64.900000000000006" hidden="1" customHeight="1" x14ac:dyDescent="0.25">
      <c r="A353" s="2"/>
      <c r="B353" s="64" t="s">
        <v>140</v>
      </c>
      <c r="C353" s="64" t="s">
        <v>4</v>
      </c>
      <c r="D353" s="64" t="s">
        <v>5</v>
      </c>
      <c r="E353" s="88" t="s">
        <v>6</v>
      </c>
      <c r="F353" s="131"/>
      <c r="G353" s="203" t="e">
        <f>#REF!+J353</f>
        <v>#REF!</v>
      </c>
      <c r="H353" s="203"/>
      <c r="I353" s="203"/>
      <c r="J353" s="203"/>
      <c r="K353" s="203"/>
      <c r="L353" s="198"/>
      <c r="M353" s="44" t="e">
        <f t="shared" si="44"/>
        <v>#REF!</v>
      </c>
      <c r="N353" s="44">
        <f t="shared" si="43"/>
        <v>0</v>
      </c>
    </row>
    <row r="354" spans="1:14" ht="77.25" hidden="1" customHeight="1" x14ac:dyDescent="0.25">
      <c r="A354" s="2"/>
      <c r="B354" s="64"/>
      <c r="C354" s="64" t="s">
        <v>141</v>
      </c>
      <c r="D354" s="64" t="s">
        <v>143</v>
      </c>
      <c r="E354" s="88" t="s">
        <v>142</v>
      </c>
      <c r="F354" s="97" t="s">
        <v>285</v>
      </c>
      <c r="G354" s="203" t="e">
        <f>#REF!+J354</f>
        <v>#REF!</v>
      </c>
      <c r="H354" s="203"/>
      <c r="I354" s="203"/>
      <c r="J354" s="203"/>
      <c r="K354" s="203"/>
      <c r="L354" s="198"/>
      <c r="M354" s="44" t="e">
        <f t="shared" si="44"/>
        <v>#REF!</v>
      </c>
      <c r="N354" s="44">
        <f t="shared" si="43"/>
        <v>0</v>
      </c>
    </row>
    <row r="355" spans="1:14" ht="74.25" hidden="1" customHeight="1" x14ac:dyDescent="0.2">
      <c r="A355" s="2"/>
      <c r="B355" s="64" t="s">
        <v>239</v>
      </c>
      <c r="C355" s="64"/>
      <c r="D355" s="64"/>
      <c r="E355" s="88"/>
      <c r="F355" s="68" t="s">
        <v>229</v>
      </c>
      <c r="G355" s="201" t="e">
        <f>#REF!+J355</f>
        <v>#REF!</v>
      </c>
      <c r="H355" s="201"/>
      <c r="I355" s="201"/>
      <c r="J355" s="201">
        <f>SUM(J356:J360)</f>
        <v>0</v>
      </c>
      <c r="K355" s="201"/>
      <c r="L355" s="202"/>
      <c r="M355" s="44" t="e">
        <f t="shared" si="44"/>
        <v>#REF!</v>
      </c>
      <c r="N355" s="44">
        <f t="shared" si="43"/>
        <v>0</v>
      </c>
    </row>
    <row r="356" spans="1:14" ht="52.5" hidden="1" customHeight="1" x14ac:dyDescent="0.25">
      <c r="A356" s="2"/>
      <c r="B356" s="64" t="s">
        <v>228</v>
      </c>
      <c r="C356" s="64" t="s">
        <v>236</v>
      </c>
      <c r="D356" s="37" t="s">
        <v>237</v>
      </c>
      <c r="E356" s="38" t="s">
        <v>240</v>
      </c>
      <c r="F356" s="131"/>
      <c r="G356" s="203" t="e">
        <f>#REF!+J356</f>
        <v>#REF!</v>
      </c>
      <c r="H356" s="203"/>
      <c r="I356" s="203"/>
      <c r="J356" s="203"/>
      <c r="K356" s="203"/>
      <c r="L356" s="198"/>
      <c r="M356" s="44" t="e">
        <f t="shared" si="44"/>
        <v>#REF!</v>
      </c>
      <c r="N356" s="44">
        <f t="shared" si="43"/>
        <v>0</v>
      </c>
    </row>
    <row r="357" spans="1:14" ht="48.6" hidden="1" customHeight="1" x14ac:dyDescent="0.2">
      <c r="A357" s="2"/>
      <c r="B357" s="64"/>
      <c r="C357" s="64" t="s">
        <v>132</v>
      </c>
      <c r="D357" s="64" t="s">
        <v>133</v>
      </c>
      <c r="E357" s="88" t="s">
        <v>134</v>
      </c>
      <c r="F357" s="127" t="s">
        <v>230</v>
      </c>
      <c r="G357" s="203" t="e">
        <f>#REF!+J357</f>
        <v>#REF!</v>
      </c>
      <c r="H357" s="203"/>
      <c r="I357" s="203"/>
      <c r="J357" s="203"/>
      <c r="K357" s="203"/>
      <c r="L357" s="198"/>
      <c r="M357" s="44" t="e">
        <f t="shared" si="44"/>
        <v>#REF!</v>
      </c>
      <c r="N357" s="44">
        <f t="shared" si="43"/>
        <v>0</v>
      </c>
    </row>
    <row r="358" spans="1:14" ht="48.75" hidden="1" customHeight="1" x14ac:dyDescent="0.25">
      <c r="A358" s="2"/>
      <c r="B358" s="64"/>
      <c r="C358" s="64"/>
      <c r="D358" s="64"/>
      <c r="E358" s="88"/>
      <c r="F358" s="131"/>
      <c r="G358" s="203" t="e">
        <f>#REF!+J358</f>
        <v>#REF!</v>
      </c>
      <c r="H358" s="203"/>
      <c r="I358" s="203"/>
      <c r="J358" s="203"/>
      <c r="K358" s="203"/>
      <c r="L358" s="198"/>
      <c r="M358" s="44" t="e">
        <f t="shared" si="44"/>
        <v>#REF!</v>
      </c>
      <c r="N358" s="44">
        <f t="shared" si="43"/>
        <v>0</v>
      </c>
    </row>
    <row r="359" spans="1:14" ht="48.75" hidden="1" customHeight="1" x14ac:dyDescent="0.25">
      <c r="A359" s="2"/>
      <c r="B359" s="64"/>
      <c r="C359" s="64"/>
      <c r="D359" s="64"/>
      <c r="E359" s="88"/>
      <c r="F359" s="131"/>
      <c r="G359" s="203" t="e">
        <f>#REF!+J359</f>
        <v>#REF!</v>
      </c>
      <c r="H359" s="203"/>
      <c r="I359" s="203"/>
      <c r="J359" s="203"/>
      <c r="K359" s="203"/>
      <c r="L359" s="198"/>
      <c r="M359" s="44" t="e">
        <f t="shared" si="44"/>
        <v>#REF!</v>
      </c>
      <c r="N359" s="44">
        <f t="shared" si="43"/>
        <v>0</v>
      </c>
    </row>
    <row r="360" spans="1:14" ht="60.75" hidden="1" customHeight="1" x14ac:dyDescent="0.25">
      <c r="A360" s="2"/>
      <c r="B360" s="64"/>
      <c r="C360" s="64"/>
      <c r="D360" s="64"/>
      <c r="E360" s="88"/>
      <c r="F360" s="131"/>
      <c r="G360" s="203" t="e">
        <f>#REF!+J360</f>
        <v>#REF!</v>
      </c>
      <c r="H360" s="203"/>
      <c r="I360" s="203"/>
      <c r="J360" s="203"/>
      <c r="K360" s="203"/>
      <c r="L360" s="198"/>
      <c r="M360" s="44" t="e">
        <f t="shared" si="44"/>
        <v>#REF!</v>
      </c>
      <c r="N360" s="44">
        <f t="shared" si="43"/>
        <v>0</v>
      </c>
    </row>
    <row r="361" spans="1:14" ht="51.75" hidden="1" customHeight="1" x14ac:dyDescent="0.25">
      <c r="A361" s="2"/>
      <c r="B361" s="64" t="s">
        <v>281</v>
      </c>
      <c r="C361" s="64"/>
      <c r="D361" s="64"/>
      <c r="E361" s="88"/>
      <c r="F361" s="131" t="s">
        <v>280</v>
      </c>
      <c r="G361" s="201" t="e">
        <f>#REF!+J361</f>
        <v>#REF!</v>
      </c>
      <c r="H361" s="201"/>
      <c r="I361" s="201"/>
      <c r="J361" s="201">
        <f>J362+J363</f>
        <v>0</v>
      </c>
      <c r="K361" s="201"/>
      <c r="L361" s="202"/>
      <c r="M361" s="44" t="e">
        <f t="shared" si="44"/>
        <v>#REF!</v>
      </c>
      <c r="N361" s="44">
        <f t="shared" si="43"/>
        <v>0</v>
      </c>
    </row>
    <row r="362" spans="1:14" ht="48.6" hidden="1" customHeight="1" x14ac:dyDescent="0.25">
      <c r="A362" s="2"/>
      <c r="B362" s="64" t="s">
        <v>8</v>
      </c>
      <c r="C362" s="64" t="s">
        <v>282</v>
      </c>
      <c r="D362" s="64" t="s">
        <v>10</v>
      </c>
      <c r="E362" s="88" t="s">
        <v>175</v>
      </c>
      <c r="F362" s="132" t="s">
        <v>289</v>
      </c>
      <c r="G362" s="203" t="e">
        <f>#REF!+J362</f>
        <v>#REF!</v>
      </c>
      <c r="H362" s="203"/>
      <c r="I362" s="203"/>
      <c r="J362" s="203"/>
      <c r="K362" s="203"/>
      <c r="L362" s="198"/>
      <c r="M362" s="44" t="e">
        <f t="shared" si="44"/>
        <v>#REF!</v>
      </c>
      <c r="N362" s="44">
        <f t="shared" si="43"/>
        <v>0</v>
      </c>
    </row>
    <row r="363" spans="1:14" ht="42" hidden="1" customHeight="1" x14ac:dyDescent="0.25">
      <c r="A363" s="2"/>
      <c r="B363" s="64"/>
      <c r="C363" s="64" t="s">
        <v>9</v>
      </c>
      <c r="D363" s="64" t="s">
        <v>10</v>
      </c>
      <c r="E363" s="88" t="s">
        <v>11</v>
      </c>
      <c r="F363" s="132" t="s">
        <v>288</v>
      </c>
      <c r="G363" s="203" t="e">
        <f>#REF!+J363</f>
        <v>#REF!</v>
      </c>
      <c r="H363" s="203"/>
      <c r="I363" s="203"/>
      <c r="J363" s="203"/>
      <c r="K363" s="203"/>
      <c r="L363" s="198"/>
      <c r="M363" s="44" t="e">
        <f t="shared" si="44"/>
        <v>#REF!</v>
      </c>
      <c r="N363" s="44">
        <f t="shared" si="43"/>
        <v>0</v>
      </c>
    </row>
    <row r="364" spans="1:14" ht="39.6" hidden="1" customHeight="1" x14ac:dyDescent="0.2">
      <c r="A364" s="2"/>
      <c r="B364" s="27"/>
      <c r="C364" s="64"/>
      <c r="D364" s="64"/>
      <c r="E364" s="133" t="s">
        <v>7</v>
      </c>
      <c r="F364" s="68"/>
      <c r="G364" s="190" t="e">
        <f>#REF!+J364</f>
        <v>#REF!</v>
      </c>
      <c r="H364" s="190"/>
      <c r="I364" s="190"/>
      <c r="J364" s="190">
        <f>J282+J310+J323+J327+J328+J329+J333+J336+J341+J346+J350</f>
        <v>0</v>
      </c>
      <c r="K364" s="190"/>
      <c r="L364" s="43"/>
      <c r="M364" s="44" t="e">
        <f t="shared" si="44"/>
        <v>#REF!</v>
      </c>
      <c r="N364" s="44">
        <f t="shared" si="43"/>
        <v>0</v>
      </c>
    </row>
    <row r="365" spans="1:14" ht="85.5" customHeight="1" x14ac:dyDescent="0.2">
      <c r="A365" s="2"/>
      <c r="B365" s="28">
        <v>1500000</v>
      </c>
      <c r="C365" s="46"/>
      <c r="D365" s="46"/>
      <c r="E365" s="31" t="s">
        <v>379</v>
      </c>
      <c r="F365" s="59"/>
      <c r="G365" s="43"/>
      <c r="H365" s="43"/>
      <c r="I365" s="43"/>
      <c r="J365" s="43"/>
      <c r="K365" s="43"/>
      <c r="L365" s="43"/>
      <c r="M365" s="44"/>
      <c r="N365" s="44"/>
    </row>
    <row r="366" spans="1:14" ht="65.45" hidden="1" customHeight="1" x14ac:dyDescent="0.2">
      <c r="A366" s="2"/>
      <c r="B366" s="28">
        <v>1510000</v>
      </c>
      <c r="C366" s="46"/>
      <c r="D366" s="46"/>
      <c r="E366" s="34" t="s">
        <v>379</v>
      </c>
      <c r="F366" s="59"/>
      <c r="G366" s="43"/>
      <c r="H366" s="43"/>
      <c r="I366" s="43"/>
      <c r="J366" s="43"/>
      <c r="K366" s="43"/>
      <c r="L366" s="43"/>
      <c r="M366" s="44"/>
      <c r="N366" s="44"/>
    </row>
    <row r="367" spans="1:14" ht="67.5" customHeight="1" x14ac:dyDescent="0.2">
      <c r="A367" s="2"/>
      <c r="B367" s="28"/>
      <c r="C367" s="28"/>
      <c r="D367" s="30"/>
      <c r="E367" s="134"/>
      <c r="F367" s="59" t="s">
        <v>351</v>
      </c>
      <c r="G367" s="43">
        <f>G368+G369+G370+G375+G376+G377+G381+G382+G385+G374+G372+G384+G373</f>
        <v>2860653</v>
      </c>
      <c r="H367" s="43">
        <f>H368+H369+H370+H375+H376+H377+H381+H382+H385+H374+H372+H384+H373</f>
        <v>1256288</v>
      </c>
      <c r="I367" s="43">
        <f>I368+I369+I370+I375+I376+I377+I381+I382+I385+I374+I372+I384+I373</f>
        <v>2187709.8899999997</v>
      </c>
      <c r="J367" s="43">
        <f>J368+J369+J370+J375+J376+J377+J381+J382+J385+J374+J372+J384+J373+J383</f>
        <v>67483045</v>
      </c>
      <c r="K367" s="43">
        <f>K368+K369+K370+K375+K376+K377+K381+K382+K385+K374+K372+K384+K373+K383</f>
        <v>0</v>
      </c>
      <c r="L367" s="43">
        <f>L368+L369+L370+L375+L376+L377+L381+L382+L385+L374+L372+L384+L373+L383</f>
        <v>41811058.82</v>
      </c>
      <c r="M367" s="43">
        <f>M368+M369+M370+M375+M376+M377+M381+M382+M385+M374+M372+M384+M373+M383</f>
        <v>70343698</v>
      </c>
      <c r="N367" s="43">
        <f>N368+N369+N370+N375+N376+N377+N381+N382+N385+N374+N372+N384+N373+N383</f>
        <v>43998768.710000001</v>
      </c>
    </row>
    <row r="368" spans="1:14" ht="78.75" customHeight="1" x14ac:dyDescent="0.2">
      <c r="A368" s="2"/>
      <c r="B368" s="28">
        <v>1511010</v>
      </c>
      <c r="C368" s="28">
        <v>1010</v>
      </c>
      <c r="D368" s="30" t="s">
        <v>144</v>
      </c>
      <c r="E368" s="134" t="s">
        <v>410</v>
      </c>
      <c r="F368" s="32" t="s">
        <v>690</v>
      </c>
      <c r="G368" s="44">
        <v>1256288</v>
      </c>
      <c r="H368" s="44">
        <v>1256288</v>
      </c>
      <c r="I368" s="44">
        <v>1256287.8899999999</v>
      </c>
      <c r="J368" s="43">
        <v>0</v>
      </c>
      <c r="K368" s="204">
        <v>0</v>
      </c>
      <c r="L368" s="43">
        <v>0</v>
      </c>
      <c r="M368" s="44">
        <f t="shared" si="44"/>
        <v>1256288</v>
      </c>
      <c r="N368" s="44">
        <f t="shared" si="43"/>
        <v>1256287.8899999999</v>
      </c>
    </row>
    <row r="369" spans="1:14" ht="101.25" customHeight="1" x14ac:dyDescent="0.25">
      <c r="A369" s="2"/>
      <c r="B369" s="28">
        <v>1511021</v>
      </c>
      <c r="C369" s="28">
        <v>1021</v>
      </c>
      <c r="D369" s="30" t="s">
        <v>145</v>
      </c>
      <c r="E369" s="134" t="s">
        <v>566</v>
      </c>
      <c r="F369" s="90" t="s">
        <v>717</v>
      </c>
      <c r="G369" s="205">
        <v>0</v>
      </c>
      <c r="H369" s="205">
        <v>0</v>
      </c>
      <c r="I369" s="205">
        <v>0</v>
      </c>
      <c r="J369" s="44">
        <v>1746775</v>
      </c>
      <c r="K369" s="44">
        <v>0</v>
      </c>
      <c r="L369" s="44">
        <v>26405</v>
      </c>
      <c r="M369" s="44">
        <f t="shared" si="44"/>
        <v>1746775</v>
      </c>
      <c r="N369" s="44">
        <f t="shared" si="43"/>
        <v>26405</v>
      </c>
    </row>
    <row r="370" spans="1:14" ht="57.75" customHeight="1" x14ac:dyDescent="0.2">
      <c r="A370" s="2"/>
      <c r="B370" s="28">
        <v>1511021</v>
      </c>
      <c r="C370" s="28">
        <v>1021</v>
      </c>
      <c r="D370" s="30" t="s">
        <v>145</v>
      </c>
      <c r="E370" s="134" t="s">
        <v>566</v>
      </c>
      <c r="F370" s="32" t="s">
        <v>691</v>
      </c>
      <c r="G370" s="198">
        <v>671525</v>
      </c>
      <c r="H370" s="198">
        <v>0</v>
      </c>
      <c r="I370" s="44">
        <v>0</v>
      </c>
      <c r="J370" s="44">
        <v>0</v>
      </c>
      <c r="K370" s="44">
        <v>0</v>
      </c>
      <c r="L370" s="44">
        <v>0</v>
      </c>
      <c r="M370" s="44">
        <f t="shared" si="44"/>
        <v>671525</v>
      </c>
      <c r="N370" s="44">
        <f t="shared" si="43"/>
        <v>0</v>
      </c>
    </row>
    <row r="371" spans="1:14" ht="42.75" hidden="1" customHeight="1" x14ac:dyDescent="0.2">
      <c r="A371" s="2"/>
      <c r="B371" s="28">
        <v>1516011</v>
      </c>
      <c r="C371" s="28">
        <v>6011</v>
      </c>
      <c r="D371" s="30" t="s">
        <v>136</v>
      </c>
      <c r="E371" s="34" t="s">
        <v>31</v>
      </c>
      <c r="F371" s="32"/>
      <c r="G371" s="44"/>
      <c r="H371" s="44"/>
      <c r="I371" s="44"/>
      <c r="J371" s="44"/>
      <c r="K371" s="44"/>
      <c r="L371" s="44"/>
      <c r="M371" s="44">
        <f t="shared" si="44"/>
        <v>0</v>
      </c>
      <c r="N371" s="44">
        <f t="shared" si="43"/>
        <v>0</v>
      </c>
    </row>
    <row r="372" spans="1:14" ht="57.75" customHeight="1" x14ac:dyDescent="0.2">
      <c r="A372" s="2"/>
      <c r="B372" s="28">
        <v>1511021</v>
      </c>
      <c r="C372" s="28">
        <v>1021</v>
      </c>
      <c r="D372" s="30" t="s">
        <v>145</v>
      </c>
      <c r="E372" s="134" t="s">
        <v>566</v>
      </c>
      <c r="F372" s="32" t="s">
        <v>571</v>
      </c>
      <c r="G372" s="44">
        <v>875640</v>
      </c>
      <c r="H372" s="44">
        <v>0</v>
      </c>
      <c r="I372" s="44">
        <v>874760</v>
      </c>
      <c r="J372" s="44">
        <v>0</v>
      </c>
      <c r="K372" s="44">
        <v>0</v>
      </c>
      <c r="L372" s="44">
        <v>0</v>
      </c>
      <c r="M372" s="44">
        <f t="shared" si="44"/>
        <v>875640</v>
      </c>
      <c r="N372" s="44">
        <f t="shared" si="43"/>
        <v>874760</v>
      </c>
    </row>
    <row r="373" spans="1:14" ht="57.75" customHeight="1" x14ac:dyDescent="0.2">
      <c r="A373" s="2"/>
      <c r="B373" s="28">
        <v>1511021</v>
      </c>
      <c r="C373" s="28">
        <v>1021</v>
      </c>
      <c r="D373" s="30" t="s">
        <v>620</v>
      </c>
      <c r="E373" s="134" t="s">
        <v>566</v>
      </c>
      <c r="F373" s="32" t="s">
        <v>692</v>
      </c>
      <c r="G373" s="44">
        <v>57200</v>
      </c>
      <c r="H373" s="44"/>
      <c r="I373" s="44">
        <v>56662</v>
      </c>
      <c r="J373" s="44">
        <v>0</v>
      </c>
      <c r="K373" s="44"/>
      <c r="L373" s="206">
        <v>0</v>
      </c>
      <c r="M373" s="44">
        <f t="shared" si="44"/>
        <v>57200</v>
      </c>
      <c r="N373" s="44">
        <f t="shared" si="43"/>
        <v>56662</v>
      </c>
    </row>
    <row r="374" spans="1:14" ht="53.25" customHeight="1" x14ac:dyDescent="0.2">
      <c r="A374" s="2"/>
      <c r="B374" s="28">
        <v>1512010</v>
      </c>
      <c r="C374" s="28">
        <v>2010</v>
      </c>
      <c r="D374" s="30" t="s">
        <v>146</v>
      </c>
      <c r="E374" s="34" t="s">
        <v>315</v>
      </c>
      <c r="F374" s="32" t="s">
        <v>718</v>
      </c>
      <c r="G374" s="44">
        <v>0</v>
      </c>
      <c r="H374" s="44">
        <v>0</v>
      </c>
      <c r="I374" s="44">
        <v>0</v>
      </c>
      <c r="J374" s="44">
        <v>2002105</v>
      </c>
      <c r="K374" s="44">
        <v>0</v>
      </c>
      <c r="L374" s="206">
        <v>967974.05</v>
      </c>
      <c r="M374" s="44">
        <f t="shared" si="44"/>
        <v>2002105</v>
      </c>
      <c r="N374" s="44">
        <f t="shared" si="43"/>
        <v>967974.05</v>
      </c>
    </row>
    <row r="375" spans="1:14" ht="269.25" customHeight="1" x14ac:dyDescent="0.2">
      <c r="A375" s="2"/>
      <c r="B375" s="28">
        <v>1516012</v>
      </c>
      <c r="C375" s="28">
        <v>6012</v>
      </c>
      <c r="D375" s="30" t="s">
        <v>10</v>
      </c>
      <c r="E375" s="134" t="s">
        <v>331</v>
      </c>
      <c r="F375" s="57" t="s">
        <v>722</v>
      </c>
      <c r="G375" s="44">
        <v>0</v>
      </c>
      <c r="H375" s="44">
        <v>0</v>
      </c>
      <c r="I375" s="44">
        <v>0</v>
      </c>
      <c r="J375" s="44">
        <v>32039524</v>
      </c>
      <c r="K375" s="44">
        <v>0</v>
      </c>
      <c r="L375" s="44">
        <v>28430760.449999999</v>
      </c>
      <c r="M375" s="44">
        <f t="shared" si="44"/>
        <v>32039524</v>
      </c>
      <c r="N375" s="44">
        <f t="shared" si="43"/>
        <v>28430760.449999999</v>
      </c>
    </row>
    <row r="376" spans="1:14" ht="169.5" customHeight="1" x14ac:dyDescent="0.2">
      <c r="A376" s="2"/>
      <c r="B376" s="28">
        <v>1516013</v>
      </c>
      <c r="C376" s="28">
        <v>6013</v>
      </c>
      <c r="D376" s="30" t="s">
        <v>10</v>
      </c>
      <c r="E376" s="134" t="s">
        <v>175</v>
      </c>
      <c r="F376" s="57" t="s">
        <v>721</v>
      </c>
      <c r="G376" s="44">
        <v>0</v>
      </c>
      <c r="H376" s="44">
        <v>0</v>
      </c>
      <c r="I376" s="44">
        <v>0</v>
      </c>
      <c r="J376" s="44">
        <v>5915513</v>
      </c>
      <c r="K376" s="44">
        <v>0</v>
      </c>
      <c r="L376" s="44">
        <v>2734711.84</v>
      </c>
      <c r="M376" s="44">
        <f t="shared" si="44"/>
        <v>5915513</v>
      </c>
      <c r="N376" s="44">
        <f t="shared" ref="N376:N448" si="45">I376+L376</f>
        <v>2734711.84</v>
      </c>
    </row>
    <row r="377" spans="1:14" ht="167.25" customHeight="1" x14ac:dyDescent="0.2">
      <c r="A377" s="2"/>
      <c r="B377" s="28">
        <v>1516030</v>
      </c>
      <c r="C377" s="28">
        <v>6030</v>
      </c>
      <c r="D377" s="30" t="s">
        <v>10</v>
      </c>
      <c r="E377" s="134" t="s">
        <v>11</v>
      </c>
      <c r="F377" s="32" t="s">
        <v>719</v>
      </c>
      <c r="G377" s="44">
        <v>0</v>
      </c>
      <c r="H377" s="44">
        <v>0</v>
      </c>
      <c r="I377" s="44">
        <v>0</v>
      </c>
      <c r="J377" s="44">
        <v>8733706</v>
      </c>
      <c r="K377" s="44">
        <v>0</v>
      </c>
      <c r="L377" s="44">
        <v>4413159.95</v>
      </c>
      <c r="M377" s="44">
        <f t="shared" si="44"/>
        <v>8733706</v>
      </c>
      <c r="N377" s="44">
        <f t="shared" si="45"/>
        <v>4413159.95</v>
      </c>
    </row>
    <row r="378" spans="1:14" ht="100.15" hidden="1" customHeight="1" x14ac:dyDescent="0.2">
      <c r="A378" s="2"/>
      <c r="B378" s="28">
        <v>1517310</v>
      </c>
      <c r="C378" s="28">
        <v>7310</v>
      </c>
      <c r="D378" s="30" t="s">
        <v>18</v>
      </c>
      <c r="E378" s="88" t="s">
        <v>138</v>
      </c>
      <c r="F378" s="85"/>
      <c r="G378" s="191"/>
      <c r="H378" s="191"/>
      <c r="I378" s="191"/>
      <c r="J378" s="191"/>
      <c r="K378" s="191"/>
      <c r="L378" s="44"/>
      <c r="M378" s="44">
        <f t="shared" si="44"/>
        <v>0</v>
      </c>
      <c r="N378" s="44">
        <f t="shared" si="45"/>
        <v>0</v>
      </c>
    </row>
    <row r="379" spans="1:14" ht="70.5" hidden="1" customHeight="1" x14ac:dyDescent="0.2">
      <c r="A379" s="2"/>
      <c r="B379" s="28">
        <v>1517310</v>
      </c>
      <c r="C379" s="28">
        <v>7321</v>
      </c>
      <c r="D379" s="30" t="s">
        <v>18</v>
      </c>
      <c r="E379" s="88" t="s">
        <v>148</v>
      </c>
      <c r="F379" s="85"/>
      <c r="G379" s="191"/>
      <c r="H379" s="191"/>
      <c r="I379" s="191"/>
      <c r="J379" s="191"/>
      <c r="K379" s="191"/>
      <c r="L379" s="44"/>
      <c r="M379" s="44">
        <f t="shared" si="44"/>
        <v>0</v>
      </c>
      <c r="N379" s="44">
        <f t="shared" si="45"/>
        <v>0</v>
      </c>
    </row>
    <row r="380" spans="1:14" ht="28.5" hidden="1" customHeight="1" x14ac:dyDescent="0.2">
      <c r="A380" s="2"/>
      <c r="B380" s="28">
        <v>1511020</v>
      </c>
      <c r="C380" s="28">
        <v>1020</v>
      </c>
      <c r="D380" s="30" t="s">
        <v>145</v>
      </c>
      <c r="E380" s="88" t="s">
        <v>203</v>
      </c>
      <c r="F380" s="85"/>
      <c r="G380" s="191"/>
      <c r="H380" s="191"/>
      <c r="I380" s="191"/>
      <c r="J380" s="191"/>
      <c r="K380" s="191"/>
      <c r="L380" s="44"/>
      <c r="M380" s="44">
        <f t="shared" si="44"/>
        <v>0</v>
      </c>
      <c r="N380" s="44">
        <f t="shared" si="45"/>
        <v>0</v>
      </c>
    </row>
    <row r="381" spans="1:14" ht="132.75" customHeight="1" x14ac:dyDescent="0.2">
      <c r="A381" s="2"/>
      <c r="B381" s="28">
        <v>1517321</v>
      </c>
      <c r="C381" s="28">
        <v>7321</v>
      </c>
      <c r="D381" s="30" t="s">
        <v>18</v>
      </c>
      <c r="E381" s="134" t="s">
        <v>148</v>
      </c>
      <c r="F381" s="52" t="s">
        <v>720</v>
      </c>
      <c r="G381" s="44">
        <v>0</v>
      </c>
      <c r="H381" s="44">
        <v>0</v>
      </c>
      <c r="I381" s="44">
        <v>0</v>
      </c>
      <c r="J381" s="44">
        <f>1000000-200000</f>
        <v>800000</v>
      </c>
      <c r="K381" s="44">
        <v>0</v>
      </c>
      <c r="L381" s="44">
        <v>786163.76</v>
      </c>
      <c r="M381" s="44">
        <f t="shared" si="44"/>
        <v>800000</v>
      </c>
      <c r="N381" s="44">
        <f t="shared" si="45"/>
        <v>786163.76</v>
      </c>
    </row>
    <row r="382" spans="1:14" ht="192" customHeight="1" x14ac:dyDescent="0.2">
      <c r="A382" s="2"/>
      <c r="B382" s="28">
        <v>1517322</v>
      </c>
      <c r="C382" s="28">
        <v>7322</v>
      </c>
      <c r="D382" s="30" t="s">
        <v>18</v>
      </c>
      <c r="E382" s="134" t="s">
        <v>225</v>
      </c>
      <c r="F382" s="52" t="s">
        <v>765</v>
      </c>
      <c r="G382" s="44">
        <v>0</v>
      </c>
      <c r="H382" s="44">
        <v>0</v>
      </c>
      <c r="I382" s="44">
        <v>0</v>
      </c>
      <c r="J382" s="44">
        <v>2736898</v>
      </c>
      <c r="K382" s="44">
        <v>0</v>
      </c>
      <c r="L382" s="44">
        <f>2436897.77+195000</f>
        <v>2631897.77</v>
      </c>
      <c r="M382" s="44">
        <f t="shared" si="44"/>
        <v>2736898</v>
      </c>
      <c r="N382" s="44">
        <f t="shared" si="45"/>
        <v>2631897.77</v>
      </c>
    </row>
    <row r="383" spans="1:14" ht="96.75" hidden="1" customHeight="1" x14ac:dyDescent="0.2">
      <c r="A383" s="2"/>
      <c r="B383" s="28">
        <v>1517322</v>
      </c>
      <c r="C383" s="28">
        <v>7322</v>
      </c>
      <c r="D383" s="30" t="s">
        <v>18</v>
      </c>
      <c r="E383" s="134" t="s">
        <v>225</v>
      </c>
      <c r="F383" s="32" t="s">
        <v>621</v>
      </c>
      <c r="G383" s="44">
        <v>0</v>
      </c>
      <c r="H383" s="44"/>
      <c r="I383" s="44">
        <v>0</v>
      </c>
      <c r="J383" s="219">
        <v>0</v>
      </c>
      <c r="K383" s="44"/>
      <c r="L383" s="44">
        <v>0</v>
      </c>
      <c r="M383" s="44">
        <f t="shared" si="44"/>
        <v>0</v>
      </c>
      <c r="N383" s="44">
        <f t="shared" si="45"/>
        <v>0</v>
      </c>
    </row>
    <row r="384" spans="1:14" ht="79.5" customHeight="1" x14ac:dyDescent="0.2">
      <c r="A384" s="2"/>
      <c r="B384" s="28">
        <v>1517370</v>
      </c>
      <c r="C384" s="172">
        <v>7370</v>
      </c>
      <c r="D384" s="173" t="s">
        <v>5</v>
      </c>
      <c r="E384" s="134" t="s">
        <v>6</v>
      </c>
      <c r="F384" s="32" t="s">
        <v>715</v>
      </c>
      <c r="G384" s="44">
        <v>0</v>
      </c>
      <c r="H384" s="44">
        <v>0</v>
      </c>
      <c r="I384" s="44">
        <v>0</v>
      </c>
      <c r="J384" s="44">
        <v>50000</v>
      </c>
      <c r="K384" s="44">
        <v>0</v>
      </c>
      <c r="L384" s="44">
        <v>49986</v>
      </c>
      <c r="M384" s="44">
        <f t="shared" si="44"/>
        <v>50000</v>
      </c>
      <c r="N384" s="44">
        <f t="shared" si="45"/>
        <v>49986</v>
      </c>
    </row>
    <row r="385" spans="1:14" ht="158.25" customHeight="1" x14ac:dyDescent="0.2">
      <c r="A385" s="2"/>
      <c r="B385" s="46" t="s">
        <v>380</v>
      </c>
      <c r="C385" s="46" t="s">
        <v>141</v>
      </c>
      <c r="D385" s="46" t="s">
        <v>143</v>
      </c>
      <c r="E385" s="134" t="s">
        <v>142</v>
      </c>
      <c r="F385" s="52" t="s">
        <v>716</v>
      </c>
      <c r="G385" s="44">
        <v>0</v>
      </c>
      <c r="H385" s="44">
        <v>0</v>
      </c>
      <c r="I385" s="44">
        <v>0</v>
      </c>
      <c r="J385" s="44">
        <v>13458524</v>
      </c>
      <c r="K385" s="44">
        <v>0</v>
      </c>
      <c r="L385" s="44">
        <v>1770000</v>
      </c>
      <c r="M385" s="44">
        <f t="shared" si="44"/>
        <v>13458524</v>
      </c>
      <c r="N385" s="44">
        <f t="shared" si="45"/>
        <v>1770000</v>
      </c>
    </row>
    <row r="386" spans="1:14" ht="54.75" hidden="1" customHeight="1" x14ac:dyDescent="0.2">
      <c r="A386" s="2"/>
      <c r="B386" s="27">
        <v>1517321</v>
      </c>
      <c r="C386" s="27">
        <v>7321</v>
      </c>
      <c r="D386" s="36" t="s">
        <v>18</v>
      </c>
      <c r="E386" s="88" t="s">
        <v>148</v>
      </c>
      <c r="F386" s="85"/>
      <c r="G386" s="191" t="e">
        <f>#REF!+J386</f>
        <v>#REF!</v>
      </c>
      <c r="H386" s="191"/>
      <c r="I386" s="191"/>
      <c r="J386" s="191"/>
      <c r="K386" s="191"/>
      <c r="L386" s="44"/>
      <c r="M386" s="44" t="e">
        <f t="shared" si="44"/>
        <v>#REF!</v>
      </c>
      <c r="N386" s="44">
        <f t="shared" si="45"/>
        <v>0</v>
      </c>
    </row>
    <row r="387" spans="1:14" ht="95.25" hidden="1" customHeight="1" x14ac:dyDescent="0.2">
      <c r="A387" s="2"/>
      <c r="B387" s="27">
        <v>1517322</v>
      </c>
      <c r="C387" s="27">
        <v>7322</v>
      </c>
      <c r="D387" s="36" t="s">
        <v>18</v>
      </c>
      <c r="E387" s="88" t="s">
        <v>225</v>
      </c>
      <c r="F387" s="85"/>
      <c r="G387" s="191" t="e">
        <f>#REF!+J387</f>
        <v>#REF!</v>
      </c>
      <c r="H387" s="191"/>
      <c r="I387" s="191"/>
      <c r="J387" s="191"/>
      <c r="K387" s="191"/>
      <c r="L387" s="44"/>
      <c r="M387" s="44" t="e">
        <f t="shared" si="44"/>
        <v>#REF!</v>
      </c>
      <c r="N387" s="44">
        <f t="shared" si="45"/>
        <v>0</v>
      </c>
    </row>
    <row r="388" spans="1:14" ht="28.5" hidden="1" customHeight="1" x14ac:dyDescent="0.2">
      <c r="A388" s="2"/>
      <c r="B388" s="27">
        <v>1517330</v>
      </c>
      <c r="C388" s="27">
        <v>7330</v>
      </c>
      <c r="D388" s="36" t="s">
        <v>18</v>
      </c>
      <c r="E388" s="88" t="s">
        <v>171</v>
      </c>
      <c r="F388" s="85"/>
      <c r="G388" s="191" t="e">
        <f>#REF!+J388</f>
        <v>#REF!</v>
      </c>
      <c r="H388" s="191"/>
      <c r="I388" s="191"/>
      <c r="J388" s="191"/>
      <c r="K388" s="191"/>
      <c r="L388" s="44"/>
      <c r="M388" s="44" t="e">
        <f t="shared" si="44"/>
        <v>#REF!</v>
      </c>
      <c r="N388" s="44">
        <f t="shared" si="45"/>
        <v>0</v>
      </c>
    </row>
    <row r="389" spans="1:14" ht="63.75" customHeight="1" x14ac:dyDescent="0.2">
      <c r="A389" s="2"/>
      <c r="B389" s="46"/>
      <c r="C389" s="46"/>
      <c r="D389" s="46"/>
      <c r="E389" s="34"/>
      <c r="F389" s="52" t="s">
        <v>180</v>
      </c>
      <c r="G389" s="43">
        <f t="shared" ref="G389:L389" si="46">G390+G392+G391</f>
        <v>0</v>
      </c>
      <c r="H389" s="43">
        <f t="shared" si="46"/>
        <v>0</v>
      </c>
      <c r="I389" s="43">
        <f t="shared" si="46"/>
        <v>0</v>
      </c>
      <c r="J389" s="43">
        <f t="shared" si="46"/>
        <v>4542534</v>
      </c>
      <c r="K389" s="43">
        <f t="shared" si="46"/>
        <v>0</v>
      </c>
      <c r="L389" s="43">
        <f t="shared" si="46"/>
        <v>2284024.17</v>
      </c>
      <c r="M389" s="43">
        <f t="shared" ref="M389:M414" si="47">G389+J389</f>
        <v>4542534</v>
      </c>
      <c r="N389" s="43">
        <f t="shared" si="45"/>
        <v>2284024.17</v>
      </c>
    </row>
    <row r="390" spans="1:14" ht="59.45" customHeight="1" x14ac:dyDescent="0.2">
      <c r="A390" s="2"/>
      <c r="B390" s="46" t="s">
        <v>447</v>
      </c>
      <c r="C390" s="46" t="s">
        <v>30</v>
      </c>
      <c r="D390" s="46" t="s">
        <v>136</v>
      </c>
      <c r="E390" s="34" t="s">
        <v>31</v>
      </c>
      <c r="F390" s="52" t="s">
        <v>448</v>
      </c>
      <c r="G390" s="44">
        <v>0</v>
      </c>
      <c r="H390" s="44">
        <v>0</v>
      </c>
      <c r="I390" s="44">
        <v>0</v>
      </c>
      <c r="J390" s="44">
        <v>1865700</v>
      </c>
      <c r="K390" s="44">
        <v>0</v>
      </c>
      <c r="L390" s="44">
        <v>1491368.31</v>
      </c>
      <c r="M390" s="44">
        <f t="shared" si="47"/>
        <v>1865700</v>
      </c>
      <c r="N390" s="44">
        <f t="shared" si="45"/>
        <v>1491368.31</v>
      </c>
    </row>
    <row r="391" spans="1:14" ht="55.9" customHeight="1" x14ac:dyDescent="0.2">
      <c r="A391" s="2"/>
      <c r="B391" s="46" t="s">
        <v>447</v>
      </c>
      <c r="C391" s="46" t="s">
        <v>30</v>
      </c>
      <c r="D391" s="46" t="s">
        <v>136</v>
      </c>
      <c r="E391" s="34" t="s">
        <v>31</v>
      </c>
      <c r="F391" s="52" t="s">
        <v>622</v>
      </c>
      <c r="G391" s="44">
        <v>0</v>
      </c>
      <c r="H391" s="44">
        <v>0</v>
      </c>
      <c r="I391" s="44">
        <v>0</v>
      </c>
      <c r="J391" s="44">
        <v>2676834</v>
      </c>
      <c r="K391" s="44">
        <v>0</v>
      </c>
      <c r="L391" s="44">
        <v>792655.86</v>
      </c>
      <c r="M391" s="44">
        <f t="shared" si="47"/>
        <v>2676834</v>
      </c>
      <c r="N391" s="44">
        <f t="shared" si="45"/>
        <v>792655.86</v>
      </c>
    </row>
    <row r="392" spans="1:14" ht="144" hidden="1" customHeight="1" x14ac:dyDescent="0.2">
      <c r="A392" s="2"/>
      <c r="B392" s="46" t="s">
        <v>445</v>
      </c>
      <c r="C392" s="46" t="s">
        <v>15</v>
      </c>
      <c r="D392" s="46" t="s">
        <v>10</v>
      </c>
      <c r="E392" s="34" t="s">
        <v>16</v>
      </c>
      <c r="F392" s="52" t="s">
        <v>511</v>
      </c>
      <c r="G392" s="44">
        <v>0</v>
      </c>
      <c r="H392" s="44">
        <v>0</v>
      </c>
      <c r="I392" s="44">
        <v>0</v>
      </c>
      <c r="J392" s="44">
        <f>3534601+30536-3565137</f>
        <v>0</v>
      </c>
      <c r="K392" s="44">
        <f>J392</f>
        <v>0</v>
      </c>
      <c r="L392" s="44">
        <v>0</v>
      </c>
      <c r="M392" s="44">
        <f t="shared" si="47"/>
        <v>0</v>
      </c>
      <c r="N392" s="44">
        <f t="shared" si="45"/>
        <v>0</v>
      </c>
    </row>
    <row r="393" spans="1:14" ht="54.6" hidden="1" customHeight="1" x14ac:dyDescent="0.2">
      <c r="A393" s="2"/>
      <c r="B393" s="64"/>
      <c r="C393" s="64"/>
      <c r="D393" s="64"/>
      <c r="E393" s="88"/>
      <c r="F393" s="127"/>
      <c r="G393" s="191"/>
      <c r="H393" s="191"/>
      <c r="I393" s="191"/>
      <c r="J393" s="191"/>
      <c r="K393" s="191"/>
      <c r="L393" s="44"/>
      <c r="M393" s="44">
        <f t="shared" si="47"/>
        <v>0</v>
      </c>
      <c r="N393" s="44">
        <f t="shared" si="45"/>
        <v>0</v>
      </c>
    </row>
    <row r="394" spans="1:14" ht="52.5" hidden="1" customHeight="1" x14ac:dyDescent="0.2">
      <c r="A394" s="2"/>
      <c r="B394" s="64" t="s">
        <v>381</v>
      </c>
      <c r="C394" s="64" t="s">
        <v>139</v>
      </c>
      <c r="D394" s="64" t="s">
        <v>18</v>
      </c>
      <c r="E394" s="88" t="s">
        <v>138</v>
      </c>
      <c r="F394" s="127" t="s">
        <v>409</v>
      </c>
      <c r="G394" s="191" t="e">
        <f>#REF!+J394</f>
        <v>#REF!</v>
      </c>
      <c r="H394" s="191"/>
      <c r="I394" s="191"/>
      <c r="J394" s="191"/>
      <c r="K394" s="191"/>
      <c r="L394" s="44"/>
      <c r="M394" s="44" t="e">
        <f t="shared" si="47"/>
        <v>#REF!</v>
      </c>
      <c r="N394" s="44">
        <f t="shared" si="45"/>
        <v>0</v>
      </c>
    </row>
    <row r="395" spans="1:14" ht="52.5" hidden="1" customHeight="1" x14ac:dyDescent="0.2">
      <c r="A395" s="2"/>
      <c r="B395" s="27"/>
      <c r="C395" s="64"/>
      <c r="D395" s="64"/>
      <c r="E395" s="88"/>
      <c r="F395" s="68"/>
      <c r="G395" s="190"/>
      <c r="H395" s="190"/>
      <c r="I395" s="190"/>
      <c r="J395" s="190"/>
      <c r="K395" s="190"/>
      <c r="L395" s="43"/>
      <c r="M395" s="44">
        <f t="shared" si="47"/>
        <v>0</v>
      </c>
      <c r="N395" s="44">
        <f t="shared" si="45"/>
        <v>0</v>
      </c>
    </row>
    <row r="396" spans="1:14" ht="75.75" hidden="1" customHeight="1" x14ac:dyDescent="0.2">
      <c r="A396" s="2"/>
      <c r="B396" s="27"/>
      <c r="C396" s="64"/>
      <c r="D396" s="64"/>
      <c r="E396" s="133"/>
      <c r="F396" s="68"/>
      <c r="G396" s="190"/>
      <c r="H396" s="190"/>
      <c r="I396" s="190"/>
      <c r="J396" s="190"/>
      <c r="K396" s="190"/>
      <c r="L396" s="43"/>
      <c r="M396" s="44">
        <f t="shared" si="47"/>
        <v>0</v>
      </c>
      <c r="N396" s="44">
        <f t="shared" si="45"/>
        <v>0</v>
      </c>
    </row>
    <row r="397" spans="1:14" ht="86.25" hidden="1" customHeight="1" x14ac:dyDescent="0.2">
      <c r="A397" s="2"/>
      <c r="B397" s="64" t="s">
        <v>381</v>
      </c>
      <c r="C397" s="64" t="s">
        <v>139</v>
      </c>
      <c r="D397" s="64" t="s">
        <v>18</v>
      </c>
      <c r="E397" s="88" t="s">
        <v>138</v>
      </c>
      <c r="F397" s="127" t="s">
        <v>407</v>
      </c>
      <c r="G397" s="191" t="e">
        <f>#REF!+J397</f>
        <v>#REF!</v>
      </c>
      <c r="H397" s="191"/>
      <c r="I397" s="191"/>
      <c r="J397" s="191"/>
      <c r="K397" s="191"/>
      <c r="L397" s="44"/>
      <c r="M397" s="44" t="e">
        <f t="shared" si="47"/>
        <v>#REF!</v>
      </c>
      <c r="N397" s="44">
        <f t="shared" si="45"/>
        <v>0</v>
      </c>
    </row>
    <row r="398" spans="1:14" ht="84" hidden="1" customHeight="1" x14ac:dyDescent="0.2">
      <c r="A398" s="2"/>
      <c r="B398" s="46"/>
      <c r="C398" s="46"/>
      <c r="D398" s="46"/>
      <c r="E398" s="34"/>
      <c r="F398" s="52"/>
      <c r="G398" s="44"/>
      <c r="H398" s="44"/>
      <c r="I398" s="44"/>
      <c r="J398" s="44"/>
      <c r="K398" s="44"/>
      <c r="L398" s="44"/>
      <c r="M398" s="44">
        <f t="shared" si="47"/>
        <v>0</v>
      </c>
      <c r="N398" s="44">
        <f t="shared" si="45"/>
        <v>0</v>
      </c>
    </row>
    <row r="399" spans="1:14" ht="67.900000000000006" customHeight="1" x14ac:dyDescent="0.2">
      <c r="A399" s="2"/>
      <c r="B399" s="46"/>
      <c r="C399" s="46"/>
      <c r="D399" s="46"/>
      <c r="E399" s="34"/>
      <c r="F399" s="59" t="s">
        <v>446</v>
      </c>
      <c r="G399" s="43">
        <v>0</v>
      </c>
      <c r="H399" s="43"/>
      <c r="I399" s="43">
        <v>0</v>
      </c>
      <c r="J399" s="43">
        <f>J401</f>
        <v>1924566</v>
      </c>
      <c r="K399" s="43">
        <f>K401</f>
        <v>0</v>
      </c>
      <c r="L399" s="43">
        <f>L401</f>
        <v>789852.7</v>
      </c>
      <c r="M399" s="43">
        <f t="shared" si="47"/>
        <v>1924566</v>
      </c>
      <c r="N399" s="43">
        <f t="shared" si="45"/>
        <v>789852.7</v>
      </c>
    </row>
    <row r="400" spans="1:14" ht="96.6" hidden="1" customHeight="1" x14ac:dyDescent="0.2">
      <c r="A400" s="2"/>
      <c r="B400" s="64" t="s">
        <v>381</v>
      </c>
      <c r="C400" s="64" t="s">
        <v>139</v>
      </c>
      <c r="D400" s="64" t="s">
        <v>18</v>
      </c>
      <c r="E400" s="88" t="s">
        <v>138</v>
      </c>
      <c r="F400" s="127" t="s">
        <v>424</v>
      </c>
      <c r="G400" s="191" t="e">
        <f>#REF!+J400</f>
        <v>#REF!</v>
      </c>
      <c r="H400" s="191"/>
      <c r="I400" s="190"/>
      <c r="J400" s="191"/>
      <c r="K400" s="191"/>
      <c r="L400" s="44"/>
      <c r="M400" s="44" t="e">
        <f t="shared" si="47"/>
        <v>#REF!</v>
      </c>
      <c r="N400" s="44">
        <f t="shared" si="45"/>
        <v>0</v>
      </c>
    </row>
    <row r="401" spans="1:14" ht="46.5" customHeight="1" x14ac:dyDescent="0.2">
      <c r="A401" s="2"/>
      <c r="B401" s="46" t="s">
        <v>445</v>
      </c>
      <c r="C401" s="46" t="s">
        <v>15</v>
      </c>
      <c r="D401" s="46" t="s">
        <v>10</v>
      </c>
      <c r="E401" s="34" t="s">
        <v>138</v>
      </c>
      <c r="F401" s="52" t="s">
        <v>572</v>
      </c>
      <c r="G401" s="44">
        <v>0</v>
      </c>
      <c r="H401" s="44"/>
      <c r="I401" s="43">
        <v>0</v>
      </c>
      <c r="J401" s="44">
        <v>1924566</v>
      </c>
      <c r="K401" s="44">
        <v>0</v>
      </c>
      <c r="L401" s="44">
        <v>789852.7</v>
      </c>
      <c r="M401" s="44">
        <f t="shared" si="47"/>
        <v>1924566</v>
      </c>
      <c r="N401" s="44">
        <f t="shared" si="45"/>
        <v>789852.7</v>
      </c>
    </row>
    <row r="402" spans="1:14" ht="69.599999999999994" hidden="1" customHeight="1" x14ac:dyDescent="0.2">
      <c r="A402" s="2"/>
      <c r="B402" s="64" t="s">
        <v>381</v>
      </c>
      <c r="C402" s="64" t="s">
        <v>139</v>
      </c>
      <c r="D402" s="64" t="s">
        <v>18</v>
      </c>
      <c r="E402" s="88" t="s">
        <v>138</v>
      </c>
      <c r="F402" s="68" t="s">
        <v>418</v>
      </c>
      <c r="G402" s="190" t="e">
        <f>#REF!+J402</f>
        <v>#REF!</v>
      </c>
      <c r="H402" s="190"/>
      <c r="I402" s="190"/>
      <c r="J402" s="190"/>
      <c r="K402" s="190"/>
      <c r="L402" s="43"/>
      <c r="M402" s="44" t="e">
        <f t="shared" si="47"/>
        <v>#REF!</v>
      </c>
      <c r="N402" s="44">
        <f t="shared" si="45"/>
        <v>0</v>
      </c>
    </row>
    <row r="403" spans="1:14" ht="43.15" customHeight="1" x14ac:dyDescent="0.2">
      <c r="A403" s="2"/>
      <c r="B403" s="28"/>
      <c r="C403" s="46"/>
      <c r="D403" s="46"/>
      <c r="E403" s="104" t="s">
        <v>7</v>
      </c>
      <c r="F403" s="59"/>
      <c r="G403" s="43">
        <f t="shared" ref="G403:L403" si="48">G367+G389+G399</f>
        <v>2860653</v>
      </c>
      <c r="H403" s="43">
        <f t="shared" si="48"/>
        <v>1256288</v>
      </c>
      <c r="I403" s="43">
        <f t="shared" si="48"/>
        <v>2187709.8899999997</v>
      </c>
      <c r="J403" s="43">
        <f t="shared" si="48"/>
        <v>73950145</v>
      </c>
      <c r="K403" s="43">
        <f>K367+K389+K399</f>
        <v>0</v>
      </c>
      <c r="L403" s="43">
        <f t="shared" si="48"/>
        <v>44884935.690000005</v>
      </c>
      <c r="M403" s="43">
        <f>G403+J403</f>
        <v>76810798</v>
      </c>
      <c r="N403" s="43">
        <f t="shared" si="45"/>
        <v>47072645.580000006</v>
      </c>
    </row>
    <row r="404" spans="1:14" ht="77.45" hidden="1" customHeight="1" x14ac:dyDescent="0.25">
      <c r="A404" s="2"/>
      <c r="B404" s="27">
        <v>280000</v>
      </c>
      <c r="C404" s="135"/>
      <c r="D404" s="135"/>
      <c r="E404" s="136" t="s">
        <v>200</v>
      </c>
      <c r="F404" s="85"/>
      <c r="G404" s="191"/>
      <c r="H404" s="191"/>
      <c r="I404" s="191"/>
      <c r="J404" s="191"/>
      <c r="K404" s="191"/>
      <c r="L404" s="44"/>
      <c r="M404" s="44"/>
      <c r="N404" s="44"/>
    </row>
    <row r="405" spans="1:14" ht="75.599999999999994" hidden="1" customHeight="1" x14ac:dyDescent="0.25">
      <c r="A405" s="2"/>
      <c r="B405" s="27">
        <v>2810000</v>
      </c>
      <c r="C405" s="135"/>
      <c r="D405" s="135"/>
      <c r="E405" s="71" t="s">
        <v>200</v>
      </c>
      <c r="F405" s="85"/>
      <c r="G405" s="207"/>
      <c r="H405" s="207"/>
      <c r="I405" s="207"/>
      <c r="J405" s="207"/>
      <c r="K405" s="207"/>
      <c r="L405" s="189"/>
      <c r="M405" s="44"/>
      <c r="N405" s="44"/>
    </row>
    <row r="406" spans="1:14" ht="99.6" hidden="1" customHeight="1" x14ac:dyDescent="0.2">
      <c r="A406" s="2"/>
      <c r="B406" s="27"/>
      <c r="C406" s="36"/>
      <c r="D406" s="36"/>
      <c r="E406" s="88"/>
      <c r="F406" s="126" t="s">
        <v>320</v>
      </c>
      <c r="G406" s="208" t="e">
        <f>#REF!+J406</f>
        <v>#REF!</v>
      </c>
      <c r="H406" s="208"/>
      <c r="I406" s="208"/>
      <c r="J406" s="208">
        <f>J409+J410+J408</f>
        <v>0</v>
      </c>
      <c r="K406" s="208"/>
      <c r="L406" s="142"/>
      <c r="M406" s="44" t="e">
        <f t="shared" si="47"/>
        <v>#REF!</v>
      </c>
      <c r="N406" s="44">
        <f t="shared" si="45"/>
        <v>0</v>
      </c>
    </row>
    <row r="407" spans="1:14" ht="103.15" hidden="1" customHeight="1" x14ac:dyDescent="0.2">
      <c r="A407" s="2"/>
      <c r="B407" s="27" t="s">
        <v>164</v>
      </c>
      <c r="C407" s="135"/>
      <c r="D407" s="135"/>
      <c r="E407" s="88"/>
      <c r="F407" s="85" t="s">
        <v>160</v>
      </c>
      <c r="G407" s="207" t="e">
        <f>#REF!+J407</f>
        <v>#REF!</v>
      </c>
      <c r="H407" s="207"/>
      <c r="I407" s="207"/>
      <c r="J407" s="207">
        <v>0</v>
      </c>
      <c r="K407" s="207"/>
      <c r="L407" s="189"/>
      <c r="M407" s="44" t="e">
        <f t="shared" si="47"/>
        <v>#REF!</v>
      </c>
      <c r="N407" s="44">
        <f t="shared" si="45"/>
        <v>0</v>
      </c>
    </row>
    <row r="408" spans="1:14" ht="51.75" hidden="1" customHeight="1" x14ac:dyDescent="0.2">
      <c r="A408" s="2"/>
      <c r="B408" s="27">
        <v>2817130</v>
      </c>
      <c r="C408" s="36" t="s">
        <v>165</v>
      </c>
      <c r="D408" s="36" t="s">
        <v>166</v>
      </c>
      <c r="E408" s="88" t="s">
        <v>167</v>
      </c>
      <c r="F408" s="85"/>
      <c r="G408" s="207" t="e">
        <f>#REF!+J408</f>
        <v>#REF!</v>
      </c>
      <c r="H408" s="207"/>
      <c r="I408" s="207"/>
      <c r="J408" s="207">
        <v>0</v>
      </c>
      <c r="K408" s="207"/>
      <c r="L408" s="189"/>
      <c r="M408" s="44" t="e">
        <f t="shared" si="47"/>
        <v>#REF!</v>
      </c>
      <c r="N408" s="44">
        <f t="shared" si="45"/>
        <v>0</v>
      </c>
    </row>
    <row r="409" spans="1:14" ht="46.5" hidden="1" customHeight="1" x14ac:dyDescent="0.2">
      <c r="A409" s="2"/>
      <c r="B409" s="27">
        <v>2817370</v>
      </c>
      <c r="C409" s="36" t="s">
        <v>4</v>
      </c>
      <c r="D409" s="36" t="s">
        <v>5</v>
      </c>
      <c r="E409" s="88" t="s">
        <v>6</v>
      </c>
      <c r="F409" s="85"/>
      <c r="G409" s="207" t="e">
        <f>#REF!+J409</f>
        <v>#REF!</v>
      </c>
      <c r="H409" s="207"/>
      <c r="I409" s="207"/>
      <c r="J409" s="207"/>
      <c r="K409" s="207"/>
      <c r="L409" s="189"/>
      <c r="M409" s="44" t="e">
        <f t="shared" si="47"/>
        <v>#REF!</v>
      </c>
      <c r="N409" s="44">
        <f t="shared" si="45"/>
        <v>0</v>
      </c>
    </row>
    <row r="410" spans="1:14" ht="31.5" hidden="1" customHeight="1" x14ac:dyDescent="0.2">
      <c r="A410" s="2"/>
      <c r="B410" s="27">
        <v>2817650</v>
      </c>
      <c r="C410" s="36" t="s">
        <v>333</v>
      </c>
      <c r="D410" s="36" t="s">
        <v>5</v>
      </c>
      <c r="E410" s="88" t="s">
        <v>334</v>
      </c>
      <c r="F410" s="85"/>
      <c r="G410" s="207" t="e">
        <f>#REF!+J410</f>
        <v>#REF!</v>
      </c>
      <c r="H410" s="207"/>
      <c r="I410" s="207"/>
      <c r="J410" s="207"/>
      <c r="K410" s="207"/>
      <c r="L410" s="189"/>
      <c r="M410" s="44" t="e">
        <f t="shared" si="47"/>
        <v>#REF!</v>
      </c>
      <c r="N410" s="44">
        <f t="shared" si="45"/>
        <v>0</v>
      </c>
    </row>
    <row r="411" spans="1:14" ht="78.75" hidden="1" customHeight="1" x14ac:dyDescent="0.2">
      <c r="A411" s="2"/>
      <c r="B411" s="64" t="s">
        <v>338</v>
      </c>
      <c r="C411" s="36" t="s">
        <v>26</v>
      </c>
      <c r="D411" s="36" t="s">
        <v>27</v>
      </c>
      <c r="E411" s="88" t="s">
        <v>28</v>
      </c>
      <c r="F411" s="68" t="s">
        <v>308</v>
      </c>
      <c r="G411" s="208" t="e">
        <f>#REF!+J411</f>
        <v>#REF!</v>
      </c>
      <c r="H411" s="208"/>
      <c r="I411" s="208"/>
      <c r="J411" s="208">
        <f>220000+86330.98-306330.98</f>
        <v>0</v>
      </c>
      <c r="K411" s="208"/>
      <c r="L411" s="142"/>
      <c r="M411" s="44" t="e">
        <f t="shared" si="47"/>
        <v>#REF!</v>
      </c>
      <c r="N411" s="44">
        <f t="shared" si="45"/>
        <v>0</v>
      </c>
    </row>
    <row r="412" spans="1:14" ht="58.5" hidden="1" customHeight="1" x14ac:dyDescent="0.25">
      <c r="A412" s="2"/>
      <c r="B412" s="102" t="s">
        <v>241</v>
      </c>
      <c r="C412" s="64"/>
      <c r="D412" s="64"/>
      <c r="E412" s="70"/>
      <c r="F412" s="68" t="s">
        <v>229</v>
      </c>
      <c r="G412" s="208" t="e">
        <f>G413</f>
        <v>#REF!</v>
      </c>
      <c r="H412" s="208"/>
      <c r="I412" s="208"/>
      <c r="J412" s="208">
        <f>J413</f>
        <v>0</v>
      </c>
      <c r="K412" s="208"/>
      <c r="L412" s="142"/>
      <c r="M412" s="44" t="e">
        <f t="shared" si="47"/>
        <v>#REF!</v>
      </c>
      <c r="N412" s="44">
        <f t="shared" si="45"/>
        <v>0</v>
      </c>
    </row>
    <row r="413" spans="1:14" ht="72.599999999999994" hidden="1" customHeight="1" x14ac:dyDescent="0.25">
      <c r="A413" s="2"/>
      <c r="B413" s="27"/>
      <c r="C413" s="102" t="s">
        <v>236</v>
      </c>
      <c r="D413" s="37" t="s">
        <v>237</v>
      </c>
      <c r="E413" s="38" t="s">
        <v>240</v>
      </c>
      <c r="F413" s="131"/>
      <c r="G413" s="207" t="e">
        <f>#REF!+J413</f>
        <v>#REF!</v>
      </c>
      <c r="H413" s="207"/>
      <c r="I413" s="207"/>
      <c r="J413" s="207"/>
      <c r="K413" s="207"/>
      <c r="L413" s="189"/>
      <c r="M413" s="44" t="e">
        <f t="shared" si="47"/>
        <v>#REF!</v>
      </c>
      <c r="N413" s="44">
        <f t="shared" si="45"/>
        <v>0</v>
      </c>
    </row>
    <row r="414" spans="1:14" ht="165.6" hidden="1" customHeight="1" x14ac:dyDescent="0.2">
      <c r="A414" s="2"/>
      <c r="B414" s="137"/>
      <c r="C414" s="135"/>
      <c r="D414" s="135"/>
      <c r="E414" s="133" t="s">
        <v>7</v>
      </c>
      <c r="F414" s="85"/>
      <c r="G414" s="208" t="e">
        <f>#REF!+J414</f>
        <v>#REF!</v>
      </c>
      <c r="H414" s="208"/>
      <c r="I414" s="208"/>
      <c r="J414" s="208">
        <f>J406+J411+J412</f>
        <v>0</v>
      </c>
      <c r="K414" s="208"/>
      <c r="L414" s="142"/>
      <c r="M414" s="44" t="e">
        <f t="shared" si="47"/>
        <v>#REF!</v>
      </c>
      <c r="N414" s="44">
        <f t="shared" si="45"/>
        <v>0</v>
      </c>
    </row>
    <row r="415" spans="1:14" ht="110.25" x14ac:dyDescent="0.25">
      <c r="A415" s="2"/>
      <c r="B415" s="138" t="s">
        <v>339</v>
      </c>
      <c r="C415" s="139"/>
      <c r="D415" s="139"/>
      <c r="E415" s="110" t="s">
        <v>201</v>
      </c>
      <c r="F415" s="32"/>
      <c r="G415" s="142"/>
      <c r="H415" s="142"/>
      <c r="I415" s="142"/>
      <c r="J415" s="142"/>
      <c r="K415" s="142"/>
      <c r="L415" s="142"/>
      <c r="M415" s="44"/>
      <c r="N415" s="44"/>
    </row>
    <row r="416" spans="1:14" ht="110.25" hidden="1" x14ac:dyDescent="0.25">
      <c r="A416" s="2"/>
      <c r="B416" s="138" t="s">
        <v>389</v>
      </c>
      <c r="C416" s="139"/>
      <c r="D416" s="139"/>
      <c r="E416" s="90" t="s">
        <v>201</v>
      </c>
      <c r="F416" s="32"/>
      <c r="G416" s="142"/>
      <c r="H416" s="142"/>
      <c r="I416" s="142"/>
      <c r="J416" s="142"/>
      <c r="K416" s="142"/>
      <c r="L416" s="142"/>
      <c r="M416" s="44"/>
      <c r="N416" s="44"/>
    </row>
    <row r="417" spans="1:14" ht="74.25" customHeight="1" x14ac:dyDescent="0.2">
      <c r="B417" s="46"/>
      <c r="C417" s="55"/>
      <c r="D417" s="55"/>
      <c r="E417" s="31"/>
      <c r="F417" s="59" t="s">
        <v>455</v>
      </c>
      <c r="G417" s="142">
        <f t="shared" ref="G417:L417" si="49">G418+G419+G429</f>
        <v>1416134</v>
      </c>
      <c r="H417" s="142">
        <f t="shared" si="49"/>
        <v>0</v>
      </c>
      <c r="I417" s="142">
        <f t="shared" si="49"/>
        <v>1405537.08</v>
      </c>
      <c r="J417" s="142">
        <f t="shared" si="49"/>
        <v>1041121</v>
      </c>
      <c r="K417" s="142">
        <f t="shared" si="49"/>
        <v>0</v>
      </c>
      <c r="L417" s="142">
        <f t="shared" si="49"/>
        <v>1041120.64</v>
      </c>
      <c r="M417" s="43">
        <f t="shared" ref="M417:M448" si="50">G417+J417</f>
        <v>2457255</v>
      </c>
      <c r="N417" s="43">
        <f t="shared" si="45"/>
        <v>2446657.7200000002</v>
      </c>
    </row>
    <row r="418" spans="1:14" ht="64.5" customHeight="1" x14ac:dyDescent="0.2">
      <c r="B418" s="46" t="s">
        <v>360</v>
      </c>
      <c r="C418" s="46" t="s">
        <v>4</v>
      </c>
      <c r="D418" s="46" t="s">
        <v>5</v>
      </c>
      <c r="E418" s="34" t="s">
        <v>6</v>
      </c>
      <c r="F418" s="217" t="s">
        <v>541</v>
      </c>
      <c r="G418" s="189">
        <v>0</v>
      </c>
      <c r="H418" s="189">
        <v>0</v>
      </c>
      <c r="I418" s="189">
        <v>0</v>
      </c>
      <c r="J418" s="189">
        <v>1041121</v>
      </c>
      <c r="K418" s="189">
        <v>0</v>
      </c>
      <c r="L418" s="189">
        <v>1041120.64</v>
      </c>
      <c r="M418" s="44">
        <f t="shared" si="50"/>
        <v>1041121</v>
      </c>
      <c r="N418" s="44">
        <f t="shared" si="45"/>
        <v>1041120.64</v>
      </c>
    </row>
    <row r="419" spans="1:14" ht="61.5" customHeight="1" x14ac:dyDescent="0.25">
      <c r="B419" s="46" t="s">
        <v>129</v>
      </c>
      <c r="C419" s="46" t="s">
        <v>130</v>
      </c>
      <c r="D419" s="46" t="s">
        <v>43</v>
      </c>
      <c r="E419" s="134" t="s">
        <v>693</v>
      </c>
      <c r="F419" s="115"/>
      <c r="G419" s="189">
        <f>G423+G424+G425+G426+G427+G428</f>
        <v>765244</v>
      </c>
      <c r="H419" s="189">
        <f t="shared" ref="H419:N419" si="51">H423+H424+H425+H426+H427+H428</f>
        <v>0</v>
      </c>
      <c r="I419" s="189">
        <f t="shared" si="51"/>
        <v>754647.08</v>
      </c>
      <c r="J419" s="189">
        <f t="shared" si="51"/>
        <v>0</v>
      </c>
      <c r="K419" s="189">
        <f t="shared" si="51"/>
        <v>0</v>
      </c>
      <c r="L419" s="189">
        <f t="shared" si="51"/>
        <v>0</v>
      </c>
      <c r="M419" s="189">
        <f t="shared" si="51"/>
        <v>765244</v>
      </c>
      <c r="N419" s="189">
        <f t="shared" si="51"/>
        <v>754647.08</v>
      </c>
    </row>
    <row r="420" spans="1:14" ht="71.25" hidden="1" customHeight="1" x14ac:dyDescent="0.2">
      <c r="B420" s="46" t="s">
        <v>265</v>
      </c>
      <c r="C420" s="46" t="s">
        <v>220</v>
      </c>
      <c r="D420" s="46" t="s">
        <v>35</v>
      </c>
      <c r="E420" s="88" t="s">
        <v>221</v>
      </c>
      <c r="F420" s="85"/>
      <c r="G420" s="207" t="e">
        <f>#REF!+J420</f>
        <v>#REF!</v>
      </c>
      <c r="H420" s="207"/>
      <c r="I420" s="207"/>
      <c r="J420" s="207">
        <f>J421+J422</f>
        <v>0</v>
      </c>
      <c r="K420" s="207"/>
      <c r="L420" s="189"/>
      <c r="M420" s="44" t="e">
        <f t="shared" si="50"/>
        <v>#REF!</v>
      </c>
      <c r="N420" s="44">
        <f t="shared" si="45"/>
        <v>0</v>
      </c>
    </row>
    <row r="421" spans="1:14" ht="39" hidden="1" customHeight="1" x14ac:dyDescent="0.2">
      <c r="B421" s="28"/>
      <c r="C421" s="55"/>
      <c r="D421" s="55"/>
      <c r="E421" s="140"/>
      <c r="F421" s="85" t="s">
        <v>429</v>
      </c>
      <c r="G421" s="207" t="e">
        <f>#REF!+J421</f>
        <v>#REF!</v>
      </c>
      <c r="H421" s="207"/>
      <c r="I421" s="207"/>
      <c r="J421" s="208"/>
      <c r="K421" s="208"/>
      <c r="L421" s="142"/>
      <c r="M421" s="44" t="e">
        <f t="shared" si="50"/>
        <v>#REF!</v>
      </c>
      <c r="N421" s="44">
        <f t="shared" si="45"/>
        <v>0</v>
      </c>
    </row>
    <row r="422" spans="1:14" ht="36" hidden="1" customHeight="1" x14ac:dyDescent="0.2">
      <c r="B422" s="46"/>
      <c r="C422" s="55"/>
      <c r="D422" s="55"/>
      <c r="E422" s="140"/>
      <c r="F422" s="85" t="s">
        <v>430</v>
      </c>
      <c r="G422" s="207" t="e">
        <f>#REF!+J422</f>
        <v>#REF!</v>
      </c>
      <c r="H422" s="207"/>
      <c r="I422" s="207"/>
      <c r="J422" s="208"/>
      <c r="K422" s="208"/>
      <c r="L422" s="142"/>
      <c r="M422" s="44" t="e">
        <f t="shared" si="50"/>
        <v>#REF!</v>
      </c>
      <c r="N422" s="44">
        <f t="shared" si="45"/>
        <v>0</v>
      </c>
    </row>
    <row r="423" spans="1:14" ht="42.75" customHeight="1" x14ac:dyDescent="0.2">
      <c r="B423" s="46"/>
      <c r="C423" s="55"/>
      <c r="D423" s="55"/>
      <c r="E423" s="31"/>
      <c r="F423" s="32" t="s">
        <v>518</v>
      </c>
      <c r="G423" s="209">
        <v>469520</v>
      </c>
      <c r="H423" s="209">
        <v>0</v>
      </c>
      <c r="I423" s="209">
        <v>458924.26</v>
      </c>
      <c r="J423" s="189">
        <v>0</v>
      </c>
      <c r="K423" s="189">
        <v>0</v>
      </c>
      <c r="L423" s="189">
        <v>0</v>
      </c>
      <c r="M423" s="44">
        <f t="shared" si="50"/>
        <v>469520</v>
      </c>
      <c r="N423" s="44">
        <f t="shared" si="45"/>
        <v>458924.26</v>
      </c>
    </row>
    <row r="424" spans="1:14" s="7" customFormat="1" ht="26.45" customHeight="1" x14ac:dyDescent="0.2">
      <c r="A424" s="6"/>
      <c r="B424" s="46"/>
      <c r="C424" s="55"/>
      <c r="D424" s="55"/>
      <c r="E424" s="141"/>
      <c r="F424" s="32" t="s">
        <v>573</v>
      </c>
      <c r="G424" s="209">
        <v>59176</v>
      </c>
      <c r="H424" s="209">
        <v>0</v>
      </c>
      <c r="I424" s="209">
        <v>59176</v>
      </c>
      <c r="J424" s="189">
        <v>0</v>
      </c>
      <c r="K424" s="189">
        <v>0</v>
      </c>
      <c r="L424" s="189">
        <v>0</v>
      </c>
      <c r="M424" s="44">
        <f t="shared" si="50"/>
        <v>59176</v>
      </c>
      <c r="N424" s="44">
        <f t="shared" si="45"/>
        <v>59176</v>
      </c>
    </row>
    <row r="425" spans="1:14" s="7" customFormat="1" ht="24.75" customHeight="1" x14ac:dyDescent="0.2">
      <c r="A425" s="6"/>
      <c r="B425" s="46"/>
      <c r="C425" s="46"/>
      <c r="D425" s="46"/>
      <c r="E425" s="134"/>
      <c r="F425" s="32" t="s">
        <v>519</v>
      </c>
      <c r="G425" s="209">
        <v>75000</v>
      </c>
      <c r="H425" s="209">
        <v>0</v>
      </c>
      <c r="I425" s="209">
        <v>75000</v>
      </c>
      <c r="J425" s="189">
        <v>0</v>
      </c>
      <c r="K425" s="189">
        <v>0</v>
      </c>
      <c r="L425" s="189">
        <v>0</v>
      </c>
      <c r="M425" s="44">
        <f t="shared" si="50"/>
        <v>75000</v>
      </c>
      <c r="N425" s="44">
        <f t="shared" si="45"/>
        <v>75000</v>
      </c>
    </row>
    <row r="426" spans="1:14" s="7" customFormat="1" ht="24.75" customHeight="1" x14ac:dyDescent="0.2">
      <c r="A426" s="6"/>
      <c r="B426" s="46"/>
      <c r="C426" s="46"/>
      <c r="D426" s="46"/>
      <c r="E426" s="134"/>
      <c r="F426" s="32" t="s">
        <v>520</v>
      </c>
      <c r="G426" s="209">
        <v>1580</v>
      </c>
      <c r="H426" s="209">
        <v>0</v>
      </c>
      <c r="I426" s="209">
        <v>1579.2</v>
      </c>
      <c r="J426" s="189">
        <v>0</v>
      </c>
      <c r="K426" s="189">
        <v>0</v>
      </c>
      <c r="L426" s="189">
        <v>0</v>
      </c>
      <c r="M426" s="44">
        <f t="shared" si="50"/>
        <v>1580</v>
      </c>
      <c r="N426" s="44">
        <f t="shared" si="45"/>
        <v>1579.2</v>
      </c>
    </row>
    <row r="427" spans="1:14" s="7" customFormat="1" ht="24.75" customHeight="1" x14ac:dyDescent="0.2">
      <c r="A427" s="6"/>
      <c r="B427" s="46"/>
      <c r="C427" s="46"/>
      <c r="D427" s="46"/>
      <c r="E427" s="134"/>
      <c r="F427" s="32" t="s">
        <v>574</v>
      </c>
      <c r="G427" s="209">
        <v>154668</v>
      </c>
      <c r="H427" s="209">
        <v>0</v>
      </c>
      <c r="I427" s="209">
        <v>154667.62</v>
      </c>
      <c r="J427" s="189">
        <v>0</v>
      </c>
      <c r="K427" s="189">
        <v>0</v>
      </c>
      <c r="L427" s="189">
        <v>0</v>
      </c>
      <c r="M427" s="44">
        <f t="shared" si="50"/>
        <v>154668</v>
      </c>
      <c r="N427" s="44">
        <f t="shared" si="45"/>
        <v>154667.62</v>
      </c>
    </row>
    <row r="428" spans="1:14" s="7" customFormat="1" ht="30" customHeight="1" x14ac:dyDescent="0.2">
      <c r="A428" s="6"/>
      <c r="B428" s="46"/>
      <c r="C428" s="46"/>
      <c r="D428" s="46"/>
      <c r="E428" s="134"/>
      <c r="F428" s="32" t="s">
        <v>623</v>
      </c>
      <c r="G428" s="209">
        <v>5300</v>
      </c>
      <c r="H428" s="209"/>
      <c r="I428" s="209">
        <v>5300</v>
      </c>
      <c r="J428" s="189">
        <v>0</v>
      </c>
      <c r="K428" s="189"/>
      <c r="L428" s="189">
        <v>0</v>
      </c>
      <c r="M428" s="44">
        <f t="shared" si="50"/>
        <v>5300</v>
      </c>
      <c r="N428" s="44">
        <f t="shared" si="45"/>
        <v>5300</v>
      </c>
    </row>
    <row r="429" spans="1:14" s="7" customFormat="1" ht="64.5" customHeight="1" x14ac:dyDescent="0.2">
      <c r="A429" s="6"/>
      <c r="B429" s="46" t="s">
        <v>265</v>
      </c>
      <c r="C429" s="46" t="s">
        <v>220</v>
      </c>
      <c r="D429" s="174" t="s">
        <v>35</v>
      </c>
      <c r="E429" s="134" t="s">
        <v>221</v>
      </c>
      <c r="F429" s="32" t="s">
        <v>694</v>
      </c>
      <c r="G429" s="209">
        <v>650890</v>
      </c>
      <c r="H429" s="209">
        <v>0</v>
      </c>
      <c r="I429" s="209">
        <v>650890</v>
      </c>
      <c r="J429" s="189">
        <v>0</v>
      </c>
      <c r="K429" s="189">
        <v>0</v>
      </c>
      <c r="L429" s="189">
        <v>0</v>
      </c>
      <c r="M429" s="44">
        <f t="shared" si="50"/>
        <v>650890</v>
      </c>
      <c r="N429" s="44">
        <f t="shared" si="45"/>
        <v>650890</v>
      </c>
    </row>
    <row r="430" spans="1:14" ht="63" x14ac:dyDescent="0.2">
      <c r="B430" s="46"/>
      <c r="C430" s="46"/>
      <c r="D430" s="46"/>
      <c r="E430" s="134"/>
      <c r="F430" s="59" t="s">
        <v>575</v>
      </c>
      <c r="G430" s="142">
        <f>G434+G435+G447</f>
        <v>611537.98</v>
      </c>
      <c r="H430" s="142">
        <f t="shared" ref="H430:N430" si="52">H434+H435+H447</f>
        <v>0</v>
      </c>
      <c r="I430" s="142">
        <f t="shared" si="52"/>
        <v>444229.19</v>
      </c>
      <c r="J430" s="142">
        <f t="shared" si="52"/>
        <v>2961756</v>
      </c>
      <c r="K430" s="142">
        <f t="shared" si="52"/>
        <v>0</v>
      </c>
      <c r="L430" s="142">
        <f t="shared" si="52"/>
        <v>2890423.25</v>
      </c>
      <c r="M430" s="142">
        <f t="shared" si="52"/>
        <v>3573293.98</v>
      </c>
      <c r="N430" s="142">
        <f t="shared" si="52"/>
        <v>3334652.44</v>
      </c>
    </row>
    <row r="431" spans="1:14" ht="94.9" hidden="1" customHeight="1" x14ac:dyDescent="0.25">
      <c r="B431" s="53" t="s">
        <v>360</v>
      </c>
      <c r="C431" s="53" t="s">
        <v>4</v>
      </c>
      <c r="D431" s="53" t="s">
        <v>5</v>
      </c>
      <c r="E431" s="63" t="s">
        <v>6</v>
      </c>
      <c r="F431" s="32" t="s">
        <v>542</v>
      </c>
      <c r="G431" s="189">
        <v>0</v>
      </c>
      <c r="H431" s="189"/>
      <c r="I431" s="189">
        <v>0</v>
      </c>
      <c r="J431" s="189">
        <v>0</v>
      </c>
      <c r="K431" s="189"/>
      <c r="L431" s="189">
        <v>0</v>
      </c>
      <c r="M431" s="44">
        <f t="shared" si="50"/>
        <v>0</v>
      </c>
      <c r="N431" s="44">
        <f t="shared" si="45"/>
        <v>0</v>
      </c>
    </row>
    <row r="432" spans="1:14" ht="104.25" hidden="1" customHeight="1" x14ac:dyDescent="0.2">
      <c r="B432" s="46" t="s">
        <v>265</v>
      </c>
      <c r="C432" s="46" t="s">
        <v>220</v>
      </c>
      <c r="D432" s="46" t="s">
        <v>35</v>
      </c>
      <c r="E432" s="34" t="s">
        <v>221</v>
      </c>
      <c r="F432" s="32"/>
      <c r="G432" s="189">
        <f>SUM(G433:G434)</f>
        <v>0</v>
      </c>
      <c r="H432" s="189">
        <v>0</v>
      </c>
      <c r="I432" s="189"/>
      <c r="J432" s="189">
        <v>0</v>
      </c>
      <c r="K432" s="189"/>
      <c r="L432" s="189"/>
      <c r="M432" s="44">
        <f t="shared" si="50"/>
        <v>0</v>
      </c>
      <c r="N432" s="44">
        <f t="shared" si="45"/>
        <v>0</v>
      </c>
    </row>
    <row r="433" spans="2:15" ht="41.25" hidden="1" customHeight="1" x14ac:dyDescent="0.2">
      <c r="B433" s="46"/>
      <c r="C433" s="46"/>
      <c r="D433" s="46"/>
      <c r="E433" s="88"/>
      <c r="F433" s="85" t="s">
        <v>404</v>
      </c>
      <c r="G433" s="207"/>
      <c r="H433" s="207"/>
      <c r="I433" s="207"/>
      <c r="J433" s="207"/>
      <c r="K433" s="207"/>
      <c r="L433" s="189"/>
      <c r="M433" s="44">
        <f t="shared" si="50"/>
        <v>0</v>
      </c>
      <c r="N433" s="44">
        <f t="shared" si="45"/>
        <v>0</v>
      </c>
    </row>
    <row r="434" spans="2:15" ht="96.75" customHeight="1" x14ac:dyDescent="0.2">
      <c r="B434" s="46" t="s">
        <v>360</v>
      </c>
      <c r="C434" s="46" t="s">
        <v>4</v>
      </c>
      <c r="D434" s="46" t="s">
        <v>5</v>
      </c>
      <c r="E434" s="34" t="s">
        <v>6</v>
      </c>
      <c r="F434" s="32" t="s">
        <v>542</v>
      </c>
      <c r="G434" s="189">
        <v>0</v>
      </c>
      <c r="H434" s="189">
        <v>0</v>
      </c>
      <c r="I434" s="189">
        <v>0</v>
      </c>
      <c r="J434" s="189">
        <v>2707456</v>
      </c>
      <c r="K434" s="189">
        <v>0</v>
      </c>
      <c r="L434" s="189">
        <v>2679274.25</v>
      </c>
      <c r="M434" s="44">
        <f t="shared" si="50"/>
        <v>2707456</v>
      </c>
      <c r="N434" s="44">
        <f>I434+L434</f>
        <v>2679274.25</v>
      </c>
    </row>
    <row r="435" spans="2:15" ht="63" x14ac:dyDescent="0.2">
      <c r="B435" s="46" t="s">
        <v>131</v>
      </c>
      <c r="C435" s="46" t="s">
        <v>132</v>
      </c>
      <c r="D435" s="46" t="s">
        <v>133</v>
      </c>
      <c r="E435" s="88" t="s">
        <v>695</v>
      </c>
      <c r="F435" s="32"/>
      <c r="G435" s="189">
        <f t="shared" ref="G435:L435" si="53">SUM(G436:G446)</f>
        <v>437937.98</v>
      </c>
      <c r="H435" s="189">
        <f t="shared" si="53"/>
        <v>0</v>
      </c>
      <c r="I435" s="189">
        <f t="shared" si="53"/>
        <v>270629.19</v>
      </c>
      <c r="J435" s="189">
        <f t="shared" si="53"/>
        <v>254300</v>
      </c>
      <c r="K435" s="189">
        <f t="shared" si="53"/>
        <v>0</v>
      </c>
      <c r="L435" s="189">
        <f t="shared" si="53"/>
        <v>211149</v>
      </c>
      <c r="M435" s="44">
        <f t="shared" si="50"/>
        <v>692237.98</v>
      </c>
      <c r="N435" s="44">
        <f>I435+L435</f>
        <v>481778.19</v>
      </c>
    </row>
    <row r="436" spans="2:15" ht="36" customHeight="1" x14ac:dyDescent="0.2">
      <c r="B436" s="46"/>
      <c r="C436" s="46"/>
      <c r="D436" s="46"/>
      <c r="E436" s="88"/>
      <c r="F436" s="32" t="s">
        <v>696</v>
      </c>
      <c r="G436" s="189">
        <v>162110</v>
      </c>
      <c r="H436" s="189"/>
      <c r="I436" s="189">
        <v>0</v>
      </c>
      <c r="J436" s="189">
        <v>0</v>
      </c>
      <c r="K436" s="189"/>
      <c r="L436" s="189">
        <v>0</v>
      </c>
      <c r="M436" s="44">
        <f t="shared" si="50"/>
        <v>162110</v>
      </c>
      <c r="N436" s="44">
        <f>I436+L436</f>
        <v>0</v>
      </c>
    </row>
    <row r="437" spans="2:15" ht="38.25" customHeight="1" x14ac:dyDescent="0.2">
      <c r="B437" s="162"/>
      <c r="C437" s="162"/>
      <c r="D437" s="162"/>
      <c r="E437" s="162"/>
      <c r="F437" s="32" t="s">
        <v>697</v>
      </c>
      <c r="G437" s="189">
        <v>66107</v>
      </c>
      <c r="H437" s="189">
        <v>0</v>
      </c>
      <c r="I437" s="189">
        <v>66066.19</v>
      </c>
      <c r="J437" s="189">
        <v>0</v>
      </c>
      <c r="K437" s="189">
        <v>0</v>
      </c>
      <c r="L437" s="189">
        <v>0</v>
      </c>
      <c r="M437" s="44">
        <f t="shared" si="50"/>
        <v>66107</v>
      </c>
      <c r="N437" s="44">
        <f t="shared" si="45"/>
        <v>66066.19</v>
      </c>
    </row>
    <row r="438" spans="2:15" ht="57" hidden="1" customHeight="1" x14ac:dyDescent="0.2">
      <c r="B438" s="64"/>
      <c r="C438" s="64"/>
      <c r="D438" s="64"/>
      <c r="E438" s="88"/>
      <c r="F438" s="68" t="s">
        <v>344</v>
      </c>
      <c r="G438" s="208">
        <f>G439</f>
        <v>0</v>
      </c>
      <c r="H438" s="208"/>
      <c r="I438" s="208"/>
      <c r="J438" s="208">
        <f>J439</f>
        <v>0</v>
      </c>
      <c r="K438" s="208"/>
      <c r="L438" s="142"/>
      <c r="M438" s="44">
        <f t="shared" si="50"/>
        <v>0</v>
      </c>
      <c r="N438" s="44">
        <f t="shared" si="45"/>
        <v>0</v>
      </c>
    </row>
    <row r="439" spans="2:15" ht="57" hidden="1" customHeight="1" x14ac:dyDescent="0.25">
      <c r="B439" s="64" t="s">
        <v>411</v>
      </c>
      <c r="C439" s="64" t="s">
        <v>236</v>
      </c>
      <c r="D439" s="64" t="s">
        <v>237</v>
      </c>
      <c r="E439" s="88" t="s">
        <v>238</v>
      </c>
      <c r="F439" s="97"/>
      <c r="G439" s="207"/>
      <c r="H439" s="207"/>
      <c r="I439" s="207"/>
      <c r="J439" s="207"/>
      <c r="K439" s="207"/>
      <c r="L439" s="189"/>
      <c r="M439" s="44">
        <f t="shared" si="50"/>
        <v>0</v>
      </c>
      <c r="N439" s="44">
        <f t="shared" si="45"/>
        <v>0</v>
      </c>
    </row>
    <row r="440" spans="2:15" ht="51" hidden="1" customHeight="1" x14ac:dyDescent="0.25">
      <c r="B440" s="64"/>
      <c r="C440" s="64"/>
      <c r="D440" s="64"/>
      <c r="E440" s="88"/>
      <c r="F440" s="131"/>
      <c r="G440" s="208"/>
      <c r="H440" s="208"/>
      <c r="I440" s="208"/>
      <c r="J440" s="208"/>
      <c r="K440" s="208"/>
      <c r="L440" s="142"/>
      <c r="M440" s="44">
        <f t="shared" si="50"/>
        <v>0</v>
      </c>
      <c r="N440" s="44">
        <f t="shared" si="45"/>
        <v>0</v>
      </c>
    </row>
    <row r="441" spans="2:15" ht="51" hidden="1" customHeight="1" x14ac:dyDescent="0.25">
      <c r="B441" s="27"/>
      <c r="C441" s="64"/>
      <c r="D441" s="64"/>
      <c r="E441" s="88"/>
      <c r="F441" s="97"/>
      <c r="G441" s="207"/>
      <c r="H441" s="207"/>
      <c r="I441" s="207"/>
      <c r="J441" s="207"/>
      <c r="K441" s="207"/>
      <c r="L441" s="189"/>
      <c r="M441" s="44">
        <f t="shared" si="50"/>
        <v>0</v>
      </c>
      <c r="N441" s="44">
        <f t="shared" si="45"/>
        <v>0</v>
      </c>
    </row>
    <row r="442" spans="2:15" ht="43.5" customHeight="1" x14ac:dyDescent="0.25">
      <c r="B442" s="28"/>
      <c r="C442" s="46"/>
      <c r="D442" s="46"/>
      <c r="E442" s="34"/>
      <c r="F442" s="105" t="s">
        <v>698</v>
      </c>
      <c r="G442" s="189">
        <v>165750.98000000001</v>
      </c>
      <c r="H442" s="189">
        <v>0</v>
      </c>
      <c r="I442" s="189">
        <v>165748.29999999999</v>
      </c>
      <c r="J442" s="189">
        <v>0</v>
      </c>
      <c r="K442" s="189">
        <v>0</v>
      </c>
      <c r="L442" s="189">
        <v>0</v>
      </c>
      <c r="M442" s="44">
        <f t="shared" si="50"/>
        <v>165750.98000000001</v>
      </c>
      <c r="N442" s="44">
        <f t="shared" si="45"/>
        <v>165748.29999999999</v>
      </c>
    </row>
    <row r="443" spans="2:15" ht="66.599999999999994" customHeight="1" x14ac:dyDescent="0.25">
      <c r="B443" s="28"/>
      <c r="C443" s="46"/>
      <c r="D443" s="46"/>
      <c r="E443" s="34"/>
      <c r="F443" s="105" t="s">
        <v>699</v>
      </c>
      <c r="G443" s="189">
        <v>18670</v>
      </c>
      <c r="H443" s="189"/>
      <c r="I443" s="189">
        <v>18270</v>
      </c>
      <c r="J443" s="189">
        <v>100000</v>
      </c>
      <c r="K443" s="189"/>
      <c r="L443" s="189">
        <v>61899</v>
      </c>
      <c r="M443" s="44">
        <f t="shared" si="50"/>
        <v>118670</v>
      </c>
      <c r="N443" s="44">
        <f t="shared" si="45"/>
        <v>80169</v>
      </c>
    </row>
    <row r="444" spans="2:15" ht="56.45" customHeight="1" x14ac:dyDescent="0.25">
      <c r="B444" s="28"/>
      <c r="C444" s="46"/>
      <c r="D444" s="46"/>
      <c r="E444" s="34"/>
      <c r="F444" s="105" t="s">
        <v>700</v>
      </c>
      <c r="G444" s="189">
        <v>0</v>
      </c>
      <c r="H444" s="189"/>
      <c r="I444" s="189">
        <v>0</v>
      </c>
      <c r="J444" s="189">
        <v>96300</v>
      </c>
      <c r="K444" s="189"/>
      <c r="L444" s="189">
        <v>96300</v>
      </c>
      <c r="M444" s="44">
        <f t="shared" si="50"/>
        <v>96300</v>
      </c>
      <c r="N444" s="44">
        <f t="shared" si="45"/>
        <v>96300</v>
      </c>
    </row>
    <row r="445" spans="2:15" ht="54" customHeight="1" x14ac:dyDescent="0.25">
      <c r="B445" s="28"/>
      <c r="C445" s="46"/>
      <c r="D445" s="46"/>
      <c r="E445" s="34"/>
      <c r="F445" s="105" t="s">
        <v>701</v>
      </c>
      <c r="G445" s="189">
        <v>10800</v>
      </c>
      <c r="H445" s="189"/>
      <c r="I445" s="189">
        <v>6152</v>
      </c>
      <c r="J445" s="189">
        <v>58000</v>
      </c>
      <c r="K445" s="189"/>
      <c r="L445" s="189">
        <v>52950</v>
      </c>
      <c r="M445" s="44">
        <f t="shared" si="50"/>
        <v>68800</v>
      </c>
      <c r="N445" s="44">
        <f t="shared" si="45"/>
        <v>59102</v>
      </c>
    </row>
    <row r="446" spans="2:15" ht="88.5" customHeight="1" x14ac:dyDescent="0.25">
      <c r="B446" s="28"/>
      <c r="C446" s="46"/>
      <c r="D446" s="46"/>
      <c r="E446" s="34"/>
      <c r="F446" s="105" t="s">
        <v>576</v>
      </c>
      <c r="G446" s="189">
        <v>14500</v>
      </c>
      <c r="H446" s="189">
        <v>0</v>
      </c>
      <c r="I446" s="189">
        <v>14392.7</v>
      </c>
      <c r="J446" s="189">
        <v>0</v>
      </c>
      <c r="K446" s="189">
        <v>0</v>
      </c>
      <c r="L446" s="189">
        <v>0</v>
      </c>
      <c r="M446" s="44">
        <f t="shared" si="50"/>
        <v>14500</v>
      </c>
      <c r="N446" s="44">
        <f t="shared" si="45"/>
        <v>14392.7</v>
      </c>
    </row>
    <row r="447" spans="2:15" ht="102.75" customHeight="1" x14ac:dyDescent="0.25">
      <c r="B447" s="46" t="s">
        <v>265</v>
      </c>
      <c r="C447" s="46" t="s">
        <v>220</v>
      </c>
      <c r="D447" s="46" t="s">
        <v>35</v>
      </c>
      <c r="E447" s="34" t="s">
        <v>221</v>
      </c>
      <c r="F447" s="105" t="s">
        <v>702</v>
      </c>
      <c r="G447" s="189">
        <v>173600</v>
      </c>
      <c r="H447" s="189">
        <v>0</v>
      </c>
      <c r="I447" s="189">
        <v>173600</v>
      </c>
      <c r="J447" s="189">
        <v>0</v>
      </c>
      <c r="K447" s="189">
        <v>0</v>
      </c>
      <c r="L447" s="189">
        <v>0</v>
      </c>
      <c r="M447" s="44">
        <f t="shared" si="50"/>
        <v>173600</v>
      </c>
      <c r="N447" s="44">
        <f t="shared" si="45"/>
        <v>173600</v>
      </c>
    </row>
    <row r="448" spans="2:15" ht="77.25" customHeight="1" x14ac:dyDescent="0.25">
      <c r="B448" s="46" t="s">
        <v>624</v>
      </c>
      <c r="C448" s="174" t="s">
        <v>488</v>
      </c>
      <c r="D448" s="174" t="s">
        <v>43</v>
      </c>
      <c r="E448" s="34" t="s">
        <v>487</v>
      </c>
      <c r="F448" s="163" t="s">
        <v>625</v>
      </c>
      <c r="G448" s="142">
        <v>0</v>
      </c>
      <c r="H448" s="142"/>
      <c r="I448" s="142">
        <v>0</v>
      </c>
      <c r="J448" s="142">
        <v>55000</v>
      </c>
      <c r="K448" s="142"/>
      <c r="L448" s="142">
        <v>55000</v>
      </c>
      <c r="M448" s="43">
        <f t="shared" si="50"/>
        <v>55000</v>
      </c>
      <c r="N448" s="43">
        <f t="shared" si="45"/>
        <v>55000</v>
      </c>
      <c r="O448" s="166"/>
    </row>
    <row r="449" spans="1:19" ht="28.9" customHeight="1" x14ac:dyDescent="0.2">
      <c r="B449" s="46"/>
      <c r="C449" s="60"/>
      <c r="D449" s="60"/>
      <c r="E449" s="104" t="s">
        <v>7</v>
      </c>
      <c r="F449" s="59"/>
      <c r="G449" s="142">
        <f>G430+G417+G438+G448</f>
        <v>2027671.98</v>
      </c>
      <c r="H449" s="142">
        <f t="shared" ref="H449:N449" si="54">H430+H417+H438+H448</f>
        <v>0</v>
      </c>
      <c r="I449" s="142">
        <f t="shared" si="54"/>
        <v>1849766.27</v>
      </c>
      <c r="J449" s="142">
        <f t="shared" si="54"/>
        <v>4057877</v>
      </c>
      <c r="K449" s="142">
        <f t="shared" si="54"/>
        <v>0</v>
      </c>
      <c r="L449" s="142">
        <f t="shared" si="54"/>
        <v>3986543.89</v>
      </c>
      <c r="M449" s="142">
        <f t="shared" si="54"/>
        <v>6085548.9800000004</v>
      </c>
      <c r="N449" s="142">
        <f t="shared" si="54"/>
        <v>5836310.1600000001</v>
      </c>
      <c r="O449" s="170"/>
    </row>
    <row r="450" spans="1:19" ht="78.75" x14ac:dyDescent="0.2">
      <c r="B450" s="46" t="s">
        <v>371</v>
      </c>
      <c r="C450" s="60"/>
      <c r="D450" s="60"/>
      <c r="E450" s="31" t="s">
        <v>372</v>
      </c>
      <c r="F450" s="59"/>
      <c r="G450" s="210"/>
      <c r="H450" s="210"/>
      <c r="I450" s="210"/>
      <c r="J450" s="210"/>
      <c r="K450" s="210"/>
      <c r="L450" s="210"/>
      <c r="M450" s="44"/>
      <c r="N450" s="44"/>
      <c r="O450" s="166"/>
    </row>
    <row r="451" spans="1:19" ht="78.75" hidden="1" x14ac:dyDescent="0.2">
      <c r="B451" s="46" t="s">
        <v>370</v>
      </c>
      <c r="C451" s="60"/>
      <c r="D451" s="60"/>
      <c r="E451" s="34" t="s">
        <v>372</v>
      </c>
      <c r="F451" s="59"/>
      <c r="G451" s="210"/>
      <c r="H451" s="210"/>
      <c r="I451" s="210"/>
      <c r="J451" s="210"/>
      <c r="K451" s="210"/>
      <c r="L451" s="210"/>
      <c r="M451" s="44"/>
      <c r="N451" s="44"/>
    </row>
    <row r="452" spans="1:19" ht="64.150000000000006" customHeight="1" x14ac:dyDescent="0.3">
      <c r="B452" s="46"/>
      <c r="C452" s="60"/>
      <c r="D452" s="60"/>
      <c r="E452" s="34"/>
      <c r="F452" s="59" t="s">
        <v>450</v>
      </c>
      <c r="G452" s="142">
        <f t="shared" ref="G452:N452" si="55">G453+G457+G465+G473+G483+G497+G501+G498</f>
        <v>64201465.210000001</v>
      </c>
      <c r="H452" s="142">
        <f t="shared" si="55"/>
        <v>16215363.460000001</v>
      </c>
      <c r="I452" s="142">
        <f t="shared" si="55"/>
        <v>61131284.409999996</v>
      </c>
      <c r="J452" s="142">
        <f t="shared" si="55"/>
        <v>29408009</v>
      </c>
      <c r="K452" s="142">
        <f t="shared" si="55"/>
        <v>0</v>
      </c>
      <c r="L452" s="142">
        <f t="shared" si="55"/>
        <v>26354711.920000002</v>
      </c>
      <c r="M452" s="142">
        <f t="shared" si="55"/>
        <v>93609474.210000008</v>
      </c>
      <c r="N452" s="142">
        <f t="shared" si="55"/>
        <v>87485996.329999998</v>
      </c>
      <c r="Q452" s="169">
        <f>87485996.33-N452</f>
        <v>0</v>
      </c>
      <c r="S452" s="171">
        <f>61131284.41-I452</f>
        <v>0</v>
      </c>
    </row>
    <row r="453" spans="1:19" ht="42" customHeight="1" x14ac:dyDescent="0.2">
      <c r="B453" s="46" t="s">
        <v>385</v>
      </c>
      <c r="C453" s="46" t="s">
        <v>30</v>
      </c>
      <c r="D453" s="46" t="s">
        <v>136</v>
      </c>
      <c r="E453" s="34" t="s">
        <v>533</v>
      </c>
      <c r="F453" s="59"/>
      <c r="G453" s="189">
        <f t="shared" ref="G453:L453" si="56">G454+G455+G456</f>
        <v>185883.31</v>
      </c>
      <c r="H453" s="189">
        <f t="shared" si="56"/>
        <v>0</v>
      </c>
      <c r="I453" s="189">
        <f t="shared" si="56"/>
        <v>106710.03</v>
      </c>
      <c r="J453" s="189">
        <f t="shared" si="56"/>
        <v>0</v>
      </c>
      <c r="K453" s="189">
        <f t="shared" si="56"/>
        <v>0</v>
      </c>
      <c r="L453" s="189">
        <f t="shared" si="56"/>
        <v>0</v>
      </c>
      <c r="M453" s="44">
        <f>G453+J453</f>
        <v>185883.31</v>
      </c>
      <c r="N453" s="44">
        <f>I453+L453</f>
        <v>106710.03</v>
      </c>
    </row>
    <row r="454" spans="1:19" ht="71.25" customHeight="1" x14ac:dyDescent="0.2">
      <c r="B454" s="46"/>
      <c r="C454" s="46"/>
      <c r="D454" s="46"/>
      <c r="E454" s="34"/>
      <c r="F454" s="57" t="s">
        <v>759</v>
      </c>
      <c r="G454" s="189">
        <v>50013.79</v>
      </c>
      <c r="H454" s="189">
        <v>0</v>
      </c>
      <c r="I454" s="189">
        <f>26775.8+23237.99</f>
        <v>50013.79</v>
      </c>
      <c r="J454" s="189">
        <v>0</v>
      </c>
      <c r="K454" s="189">
        <v>0</v>
      </c>
      <c r="L454" s="189">
        <v>0</v>
      </c>
      <c r="M454" s="44">
        <f t="shared" ref="M454:M590" si="57">G454+J454</f>
        <v>50013.79</v>
      </c>
      <c r="N454" s="44">
        <f t="shared" ref="N454:N598" si="58">I454+L454</f>
        <v>50013.79</v>
      </c>
    </row>
    <row r="455" spans="1:19" s="7" customFormat="1" ht="52.5" customHeight="1" x14ac:dyDescent="0.2">
      <c r="A455" s="6"/>
      <c r="B455" s="46"/>
      <c r="C455" s="46"/>
      <c r="D455" s="46"/>
      <c r="E455" s="34"/>
      <c r="F455" s="57" t="s">
        <v>760</v>
      </c>
      <c r="G455" s="189">
        <v>22972.52</v>
      </c>
      <c r="H455" s="189">
        <v>0</v>
      </c>
      <c r="I455" s="189">
        <v>22972.52</v>
      </c>
      <c r="J455" s="189">
        <v>0</v>
      </c>
      <c r="K455" s="189">
        <v>0</v>
      </c>
      <c r="L455" s="189">
        <v>0</v>
      </c>
      <c r="M455" s="44">
        <f t="shared" si="57"/>
        <v>22972.52</v>
      </c>
      <c r="N455" s="44">
        <f t="shared" si="58"/>
        <v>22972.52</v>
      </c>
    </row>
    <row r="456" spans="1:19" s="7" customFormat="1" ht="52.5" customHeight="1" x14ac:dyDescent="0.2">
      <c r="A456" s="6"/>
      <c r="B456" s="46"/>
      <c r="C456" s="46"/>
      <c r="D456" s="46"/>
      <c r="E456" s="34"/>
      <c r="F456" s="57" t="s">
        <v>577</v>
      </c>
      <c r="G456" s="189">
        <v>112897</v>
      </c>
      <c r="H456" s="189">
        <v>0</v>
      </c>
      <c r="I456" s="189">
        <v>33723.72</v>
      </c>
      <c r="J456" s="189">
        <v>0</v>
      </c>
      <c r="K456" s="189">
        <v>0</v>
      </c>
      <c r="L456" s="189">
        <v>0</v>
      </c>
      <c r="M456" s="44">
        <f t="shared" si="57"/>
        <v>112897</v>
      </c>
      <c r="N456" s="44">
        <f t="shared" si="58"/>
        <v>33723.72</v>
      </c>
    </row>
    <row r="457" spans="1:19" s="7" customFormat="1" ht="52.5" customHeight="1" x14ac:dyDescent="0.2">
      <c r="A457" s="6"/>
      <c r="B457" s="28">
        <v>3116012</v>
      </c>
      <c r="C457" s="28">
        <v>6012</v>
      </c>
      <c r="D457" s="30" t="s">
        <v>10</v>
      </c>
      <c r="E457" s="34" t="s">
        <v>331</v>
      </c>
      <c r="F457" s="32"/>
      <c r="G457" s="189">
        <f>G458+G459+G460+G463+G464+G461+G462</f>
        <v>3747558</v>
      </c>
      <c r="H457" s="189">
        <v>0</v>
      </c>
      <c r="I457" s="189">
        <f>I458+I459+I460+I463+I464+I461+I462</f>
        <v>3737653</v>
      </c>
      <c r="J457" s="189">
        <f>J458+J459+J460+J463+J464+J461+J462</f>
        <v>0</v>
      </c>
      <c r="K457" s="189">
        <f>K458+K459+K460+K463+K464+K461+K462</f>
        <v>0</v>
      </c>
      <c r="L457" s="189">
        <f>L458+L459+L460+L463+L464+L461+L462</f>
        <v>0</v>
      </c>
      <c r="M457" s="44">
        <f>G457+J457</f>
        <v>3747558</v>
      </c>
      <c r="N457" s="44">
        <f t="shared" si="58"/>
        <v>3737653</v>
      </c>
    </row>
    <row r="458" spans="1:19" s="7" customFormat="1" ht="81" customHeight="1" x14ac:dyDescent="0.2">
      <c r="A458" s="6"/>
      <c r="B458" s="28"/>
      <c r="C458" s="28"/>
      <c r="D458" s="30"/>
      <c r="E458" s="34"/>
      <c r="F458" s="32" t="s">
        <v>758</v>
      </c>
      <c r="G458" s="44">
        <v>1394935.2</v>
      </c>
      <c r="H458" s="44">
        <v>0</v>
      </c>
      <c r="I458" s="44">
        <v>1394935.2</v>
      </c>
      <c r="J458" s="44">
        <v>0</v>
      </c>
      <c r="K458" s="44">
        <v>0</v>
      </c>
      <c r="L458" s="44">
        <v>0</v>
      </c>
      <c r="M458" s="44">
        <f t="shared" si="57"/>
        <v>1394935.2</v>
      </c>
      <c r="N458" s="44">
        <f t="shared" si="58"/>
        <v>1394935.2</v>
      </c>
    </row>
    <row r="459" spans="1:19" ht="40.5" customHeight="1" x14ac:dyDescent="0.2">
      <c r="B459" s="28"/>
      <c r="C459" s="28"/>
      <c r="D459" s="30"/>
      <c r="E459" s="34"/>
      <c r="F459" s="57" t="s">
        <v>757</v>
      </c>
      <c r="G459" s="44">
        <v>1552792.8</v>
      </c>
      <c r="H459" s="44">
        <v>0</v>
      </c>
      <c r="I459" s="44">
        <v>1552792.8</v>
      </c>
      <c r="J459" s="44">
        <v>0</v>
      </c>
      <c r="K459" s="44">
        <v>0</v>
      </c>
      <c r="L459" s="44">
        <v>0</v>
      </c>
      <c r="M459" s="44">
        <f t="shared" si="57"/>
        <v>1552792.8</v>
      </c>
      <c r="N459" s="44">
        <f>I459+L459</f>
        <v>1552792.8</v>
      </c>
    </row>
    <row r="460" spans="1:19" ht="50.25" customHeight="1" x14ac:dyDescent="0.2">
      <c r="B460" s="28"/>
      <c r="C460" s="28"/>
      <c r="D460" s="30"/>
      <c r="E460" s="34"/>
      <c r="F460" s="57" t="s">
        <v>756</v>
      </c>
      <c r="G460" s="44">
        <v>49830</v>
      </c>
      <c r="H460" s="44">
        <v>0</v>
      </c>
      <c r="I460" s="44">
        <v>49500</v>
      </c>
      <c r="J460" s="44">
        <v>0</v>
      </c>
      <c r="K460" s="44">
        <v>0</v>
      </c>
      <c r="L460" s="44">
        <v>0</v>
      </c>
      <c r="M460" s="44">
        <f t="shared" si="57"/>
        <v>49830</v>
      </c>
      <c r="N460" s="44">
        <f>I460+L460</f>
        <v>49500</v>
      </c>
    </row>
    <row r="461" spans="1:19" ht="63.75" hidden="1" customHeight="1" x14ac:dyDescent="0.2">
      <c r="B461" s="28"/>
      <c r="C461" s="28"/>
      <c r="D461" s="30"/>
      <c r="E461" s="34"/>
      <c r="F461" s="57" t="s">
        <v>578</v>
      </c>
      <c r="G461" s="44">
        <f>2776838.64-2776838.64</f>
        <v>0</v>
      </c>
      <c r="H461" s="44">
        <f>G461</f>
        <v>0</v>
      </c>
      <c r="I461" s="44">
        <v>0</v>
      </c>
      <c r="J461" s="44">
        <v>0</v>
      </c>
      <c r="K461" s="44">
        <v>0</v>
      </c>
      <c r="L461" s="44">
        <v>0</v>
      </c>
      <c r="M461" s="44">
        <f t="shared" si="57"/>
        <v>0</v>
      </c>
      <c r="N461" s="44">
        <f>I461+L461</f>
        <v>0</v>
      </c>
    </row>
    <row r="462" spans="1:19" ht="69" hidden="1" customHeight="1" x14ac:dyDescent="0.2">
      <c r="B462" s="28"/>
      <c r="C462" s="28"/>
      <c r="D462" s="30"/>
      <c r="E462" s="34"/>
      <c r="F462" s="57" t="s">
        <v>579</v>
      </c>
      <c r="G462" s="44">
        <f>1392517.8-1392517.8</f>
        <v>0</v>
      </c>
      <c r="H462" s="44">
        <f>G462</f>
        <v>0</v>
      </c>
      <c r="I462" s="44">
        <v>0</v>
      </c>
      <c r="J462" s="44">
        <v>0</v>
      </c>
      <c r="K462" s="44">
        <v>0</v>
      </c>
      <c r="L462" s="44">
        <v>0</v>
      </c>
      <c r="M462" s="44">
        <f t="shared" si="57"/>
        <v>0</v>
      </c>
      <c r="N462" s="44">
        <f>I462+L462</f>
        <v>0</v>
      </c>
    </row>
    <row r="463" spans="1:19" ht="69" hidden="1" customHeight="1" x14ac:dyDescent="0.2">
      <c r="B463" s="28"/>
      <c r="C463" s="28"/>
      <c r="D463" s="30"/>
      <c r="E463" s="34"/>
      <c r="F463" s="57" t="s">
        <v>580</v>
      </c>
      <c r="G463" s="44">
        <v>0</v>
      </c>
      <c r="H463" s="44">
        <v>0</v>
      </c>
      <c r="I463" s="44">
        <v>0</v>
      </c>
      <c r="J463" s="44">
        <v>0</v>
      </c>
      <c r="K463" s="44">
        <v>0</v>
      </c>
      <c r="L463" s="44">
        <v>0</v>
      </c>
      <c r="M463" s="44">
        <f t="shared" si="57"/>
        <v>0</v>
      </c>
      <c r="N463" s="44">
        <f t="shared" si="58"/>
        <v>0</v>
      </c>
    </row>
    <row r="464" spans="1:19" ht="53.25" customHeight="1" x14ac:dyDescent="0.2">
      <c r="B464" s="28"/>
      <c r="C464" s="28"/>
      <c r="D464" s="30"/>
      <c r="E464" s="34"/>
      <c r="F464" s="57" t="s">
        <v>581</v>
      </c>
      <c r="G464" s="44">
        <v>750000</v>
      </c>
      <c r="H464" s="44">
        <v>0</v>
      </c>
      <c r="I464" s="44">
        <v>740425</v>
      </c>
      <c r="J464" s="44">
        <v>0</v>
      </c>
      <c r="K464" s="44">
        <v>0</v>
      </c>
      <c r="L464" s="44">
        <v>0</v>
      </c>
      <c r="M464" s="44">
        <f t="shared" si="57"/>
        <v>750000</v>
      </c>
      <c r="N464" s="44">
        <f t="shared" si="58"/>
        <v>740425</v>
      </c>
    </row>
    <row r="465" spans="1:18" ht="51.75" customHeight="1" x14ac:dyDescent="0.2">
      <c r="B465" s="28">
        <v>3116013</v>
      </c>
      <c r="C465" s="28">
        <v>6013</v>
      </c>
      <c r="D465" s="30" t="s">
        <v>10</v>
      </c>
      <c r="E465" s="34" t="s">
        <v>175</v>
      </c>
      <c r="F465" s="32"/>
      <c r="G465" s="44">
        <f>G466+G468+G469+G470+G471+G472</f>
        <v>4518348</v>
      </c>
      <c r="H465" s="44">
        <f>H466+H468+H469+H470+H471+H472</f>
        <v>727830</v>
      </c>
      <c r="I465" s="195">
        <f>I466+I468+I469+I470+I471+I472+53883.58</f>
        <v>3904734.83</v>
      </c>
      <c r="J465" s="44">
        <f>J466+J468+J469+J470+J471+J472</f>
        <v>0</v>
      </c>
      <c r="K465" s="44">
        <f>K466+K468+K469+K470+K471+K472</f>
        <v>0</v>
      </c>
      <c r="L465" s="44">
        <f>L466+L468+L469+L470+L471+L472</f>
        <v>0</v>
      </c>
      <c r="M465" s="44">
        <f t="shared" si="57"/>
        <v>4518348</v>
      </c>
      <c r="N465" s="44">
        <f t="shared" si="58"/>
        <v>3904734.83</v>
      </c>
      <c r="R465" s="169">
        <f>3904734.83-I465</f>
        <v>0</v>
      </c>
    </row>
    <row r="466" spans="1:18" ht="86.25" hidden="1" customHeight="1" x14ac:dyDescent="0.2">
      <c r="B466" s="58"/>
      <c r="C466" s="58"/>
      <c r="D466" s="58"/>
      <c r="E466" s="58"/>
      <c r="F466" s="57" t="s">
        <v>582</v>
      </c>
      <c r="G466" s="44">
        <f>331959+395871</f>
        <v>727830</v>
      </c>
      <c r="H466" s="44">
        <f>G466</f>
        <v>727830</v>
      </c>
      <c r="I466" s="44">
        <f>225471+74999.76+33295.49</f>
        <v>333766.25</v>
      </c>
      <c r="J466" s="44">
        <v>0</v>
      </c>
      <c r="K466" s="44">
        <v>0</v>
      </c>
      <c r="L466" s="44">
        <v>0</v>
      </c>
      <c r="M466" s="44">
        <f t="shared" si="57"/>
        <v>727830</v>
      </c>
      <c r="N466" s="44">
        <f t="shared" si="58"/>
        <v>333766.25</v>
      </c>
    </row>
    <row r="467" spans="1:18" ht="103.5" customHeight="1" x14ac:dyDescent="0.2">
      <c r="B467" s="58"/>
      <c r="C467" s="58"/>
      <c r="D467" s="58"/>
      <c r="E467" s="58"/>
      <c r="F467" s="57" t="s">
        <v>755</v>
      </c>
      <c r="G467" s="44">
        <v>727830</v>
      </c>
      <c r="H467" s="44"/>
      <c r="I467" s="44">
        <v>387649.83</v>
      </c>
      <c r="J467" s="44">
        <v>0</v>
      </c>
      <c r="K467" s="44"/>
      <c r="L467" s="44">
        <v>0</v>
      </c>
      <c r="M467" s="44">
        <f t="shared" si="57"/>
        <v>727830</v>
      </c>
      <c r="N467" s="44">
        <f t="shared" si="58"/>
        <v>387649.83</v>
      </c>
    </row>
    <row r="468" spans="1:18" s="7" customFormat="1" ht="78.75" x14ac:dyDescent="0.2">
      <c r="A468" s="6"/>
      <c r="B468" s="172"/>
      <c r="C468" s="172"/>
      <c r="D468" s="173"/>
      <c r="E468" s="34"/>
      <c r="F468" s="57" t="s">
        <v>583</v>
      </c>
      <c r="G468" s="44">
        <v>91000</v>
      </c>
      <c r="H468" s="44">
        <v>0</v>
      </c>
      <c r="I468" s="44">
        <v>59280</v>
      </c>
      <c r="J468" s="44">
        <v>0</v>
      </c>
      <c r="K468" s="44">
        <v>0</v>
      </c>
      <c r="L468" s="44">
        <v>0</v>
      </c>
      <c r="M468" s="44">
        <f t="shared" si="57"/>
        <v>91000</v>
      </c>
      <c r="N468" s="44">
        <f t="shared" si="58"/>
        <v>59280</v>
      </c>
    </row>
    <row r="469" spans="1:18" s="7" customFormat="1" ht="60" customHeight="1" x14ac:dyDescent="0.2">
      <c r="A469" s="6"/>
      <c r="B469" s="28"/>
      <c r="C469" s="28"/>
      <c r="D469" s="30"/>
      <c r="E469" s="34"/>
      <c r="F469" s="32" t="s">
        <v>584</v>
      </c>
      <c r="G469" s="44">
        <f>869606+850000</f>
        <v>1719606</v>
      </c>
      <c r="H469" s="44">
        <v>0</v>
      </c>
      <c r="I469" s="44">
        <v>1493243</v>
      </c>
      <c r="J469" s="44">
        <v>0</v>
      </c>
      <c r="K469" s="44">
        <v>0</v>
      </c>
      <c r="L469" s="44">
        <v>0</v>
      </c>
      <c r="M469" s="44">
        <f t="shared" si="57"/>
        <v>1719606</v>
      </c>
      <c r="N469" s="44">
        <f t="shared" si="58"/>
        <v>1493243</v>
      </c>
    </row>
    <row r="470" spans="1:18" s="7" customFormat="1" ht="52.5" customHeight="1" x14ac:dyDescent="0.2">
      <c r="A470" s="6"/>
      <c r="B470" s="28"/>
      <c r="C470" s="28"/>
      <c r="D470" s="30"/>
      <c r="E470" s="34"/>
      <c r="F470" s="57" t="s">
        <v>585</v>
      </c>
      <c r="G470" s="44">
        <f>1739912+90000</f>
        <v>1829912</v>
      </c>
      <c r="H470" s="44">
        <v>0</v>
      </c>
      <c r="I470" s="44">
        <v>1829912</v>
      </c>
      <c r="J470" s="44">
        <v>0</v>
      </c>
      <c r="K470" s="44">
        <v>0</v>
      </c>
      <c r="L470" s="44">
        <v>0</v>
      </c>
      <c r="M470" s="44">
        <f t="shared" si="57"/>
        <v>1829912</v>
      </c>
      <c r="N470" s="44">
        <f t="shared" si="58"/>
        <v>1829912</v>
      </c>
    </row>
    <row r="471" spans="1:18" s="7" customFormat="1" ht="49.5" customHeight="1" x14ac:dyDescent="0.2">
      <c r="A471" s="6"/>
      <c r="B471" s="28"/>
      <c r="C471" s="28"/>
      <c r="D471" s="30"/>
      <c r="E471" s="34"/>
      <c r="F471" s="57" t="s">
        <v>586</v>
      </c>
      <c r="G471" s="44">
        <v>150000</v>
      </c>
      <c r="H471" s="44">
        <v>0</v>
      </c>
      <c r="I471" s="44">
        <v>134650</v>
      </c>
      <c r="J471" s="44">
        <v>0</v>
      </c>
      <c r="K471" s="44">
        <v>0</v>
      </c>
      <c r="L471" s="44">
        <v>0</v>
      </c>
      <c r="M471" s="44">
        <f t="shared" si="57"/>
        <v>150000</v>
      </c>
      <c r="N471" s="44">
        <f t="shared" si="58"/>
        <v>134650</v>
      </c>
    </row>
    <row r="472" spans="1:18" s="7" customFormat="1" ht="68.25" hidden="1" customHeight="1" x14ac:dyDescent="0.2">
      <c r="A472" s="6"/>
      <c r="B472" s="28"/>
      <c r="C472" s="28"/>
      <c r="D472" s="30"/>
      <c r="E472" s="34"/>
      <c r="F472" s="57"/>
      <c r="G472" s="44"/>
      <c r="H472" s="44"/>
      <c r="I472" s="44"/>
      <c r="J472" s="44"/>
      <c r="K472" s="44"/>
      <c r="L472" s="44"/>
      <c r="M472" s="44"/>
      <c r="N472" s="44"/>
    </row>
    <row r="473" spans="1:18" s="7" customFormat="1" ht="33.75" customHeight="1" x14ac:dyDescent="0.25">
      <c r="A473" s="6"/>
      <c r="B473" s="46" t="s">
        <v>375</v>
      </c>
      <c r="C473" s="46" t="s">
        <v>9</v>
      </c>
      <c r="D473" s="46" t="s">
        <v>10</v>
      </c>
      <c r="E473" s="34" t="s">
        <v>11</v>
      </c>
      <c r="F473" s="105" t="s">
        <v>322</v>
      </c>
      <c r="G473" s="43">
        <f>G474+G475+G476+G477+G481+G480+G482+G478+G479</f>
        <v>38529903</v>
      </c>
      <c r="H473" s="43">
        <f t="shared" ref="H473:N473" si="59">H474+H475+H476+H477+H481+H480+H482+H478+H479</f>
        <v>0</v>
      </c>
      <c r="I473" s="43">
        <f t="shared" si="59"/>
        <v>36773389</v>
      </c>
      <c r="J473" s="43">
        <f t="shared" si="59"/>
        <v>171805</v>
      </c>
      <c r="K473" s="43">
        <f t="shared" si="59"/>
        <v>0</v>
      </c>
      <c r="L473" s="43">
        <f t="shared" si="59"/>
        <v>130005.92</v>
      </c>
      <c r="M473" s="43">
        <f t="shared" si="59"/>
        <v>38701708</v>
      </c>
      <c r="N473" s="43">
        <f t="shared" si="59"/>
        <v>36903394.920000002</v>
      </c>
    </row>
    <row r="474" spans="1:18" s="7" customFormat="1" ht="45.75" customHeight="1" x14ac:dyDescent="0.2">
      <c r="A474" s="6"/>
      <c r="B474" s="28"/>
      <c r="C474" s="28"/>
      <c r="D474" s="28"/>
      <c r="E474" s="143"/>
      <c r="F474" s="32" t="s">
        <v>754</v>
      </c>
      <c r="G474" s="44">
        <v>30095694.690000001</v>
      </c>
      <c r="H474" s="44">
        <v>0</v>
      </c>
      <c r="I474" s="44">
        <v>28822806.789999999</v>
      </c>
      <c r="J474" s="44">
        <v>0</v>
      </c>
      <c r="K474" s="44">
        <v>0</v>
      </c>
      <c r="L474" s="44">
        <v>0</v>
      </c>
      <c r="M474" s="44">
        <f t="shared" si="57"/>
        <v>30095694.690000001</v>
      </c>
      <c r="N474" s="44">
        <f t="shared" si="58"/>
        <v>28822806.789999999</v>
      </c>
    </row>
    <row r="475" spans="1:18" s="7" customFormat="1" ht="31.5" customHeight="1" x14ac:dyDescent="0.25">
      <c r="A475" s="6"/>
      <c r="B475" s="28"/>
      <c r="C475" s="28"/>
      <c r="D475" s="28"/>
      <c r="E475" s="143"/>
      <c r="F475" s="115" t="s">
        <v>753</v>
      </c>
      <c r="G475" s="44">
        <v>2204160.31</v>
      </c>
      <c r="H475" s="44">
        <v>0</v>
      </c>
      <c r="I475" s="198">
        <v>1931736.09</v>
      </c>
      <c r="J475" s="211">
        <v>0</v>
      </c>
      <c r="K475" s="211">
        <v>0</v>
      </c>
      <c r="L475" s="211">
        <v>0</v>
      </c>
      <c r="M475" s="44">
        <f t="shared" si="57"/>
        <v>2204160.31</v>
      </c>
      <c r="N475" s="44">
        <f t="shared" si="58"/>
        <v>1931736.09</v>
      </c>
    </row>
    <row r="476" spans="1:18" ht="69.75" customHeight="1" x14ac:dyDescent="0.2">
      <c r="B476" s="28"/>
      <c r="C476" s="28"/>
      <c r="D476" s="28"/>
      <c r="E476" s="143"/>
      <c r="F476" s="32" t="s">
        <v>752</v>
      </c>
      <c r="G476" s="44">
        <v>3044000</v>
      </c>
      <c r="H476" s="44">
        <v>0</v>
      </c>
      <c r="I476" s="44">
        <v>3027797.72</v>
      </c>
      <c r="J476" s="44">
        <v>0</v>
      </c>
      <c r="K476" s="44">
        <v>0</v>
      </c>
      <c r="L476" s="44">
        <v>0</v>
      </c>
      <c r="M476" s="44">
        <f t="shared" si="57"/>
        <v>3044000</v>
      </c>
      <c r="N476" s="44">
        <f t="shared" si="58"/>
        <v>3027797.72</v>
      </c>
    </row>
    <row r="477" spans="1:18" ht="72.75" customHeight="1" x14ac:dyDescent="0.2">
      <c r="B477" s="28"/>
      <c r="C477" s="28"/>
      <c r="D477" s="28"/>
      <c r="E477" s="143"/>
      <c r="F477" s="32" t="s">
        <v>751</v>
      </c>
      <c r="G477" s="44">
        <v>2212848</v>
      </c>
      <c r="H477" s="44">
        <v>0</v>
      </c>
      <c r="I477" s="44">
        <v>2206363</v>
      </c>
      <c r="J477" s="44">
        <v>0</v>
      </c>
      <c r="K477" s="44">
        <v>0</v>
      </c>
      <c r="L477" s="44">
        <v>0</v>
      </c>
      <c r="M477" s="44">
        <f t="shared" si="57"/>
        <v>2212848</v>
      </c>
      <c r="N477" s="44">
        <f t="shared" si="58"/>
        <v>2206363</v>
      </c>
    </row>
    <row r="478" spans="1:18" ht="40.9" customHeight="1" x14ac:dyDescent="0.2">
      <c r="B478" s="28"/>
      <c r="C478" s="28"/>
      <c r="D478" s="28"/>
      <c r="E478" s="143"/>
      <c r="F478" s="32" t="s">
        <v>750</v>
      </c>
      <c r="G478" s="44">
        <v>766000</v>
      </c>
      <c r="H478" s="44"/>
      <c r="I478" s="44">
        <v>639520</v>
      </c>
      <c r="J478" s="44">
        <v>0</v>
      </c>
      <c r="K478" s="44"/>
      <c r="L478" s="44">
        <v>0</v>
      </c>
      <c r="M478" s="44">
        <f t="shared" si="57"/>
        <v>766000</v>
      </c>
      <c r="N478" s="44">
        <f t="shared" si="58"/>
        <v>639520</v>
      </c>
    </row>
    <row r="479" spans="1:18" ht="37.15" customHeight="1" x14ac:dyDescent="0.2">
      <c r="B479" s="28"/>
      <c r="C479" s="28"/>
      <c r="D479" s="28"/>
      <c r="E479" s="143"/>
      <c r="F479" s="32" t="s">
        <v>749</v>
      </c>
      <c r="G479" s="44">
        <v>132000</v>
      </c>
      <c r="H479" s="44"/>
      <c r="I479" s="44">
        <v>131335.99</v>
      </c>
      <c r="J479" s="44">
        <v>0</v>
      </c>
      <c r="K479" s="44"/>
      <c r="L479" s="44">
        <v>0</v>
      </c>
      <c r="M479" s="44">
        <f t="shared" si="57"/>
        <v>132000</v>
      </c>
      <c r="N479" s="44">
        <f t="shared" si="58"/>
        <v>131335.99</v>
      </c>
    </row>
    <row r="480" spans="1:18" ht="40.5" customHeight="1" x14ac:dyDescent="0.2">
      <c r="B480" s="28"/>
      <c r="C480" s="28"/>
      <c r="D480" s="28"/>
      <c r="E480" s="143"/>
      <c r="F480" s="32" t="s">
        <v>748</v>
      </c>
      <c r="G480" s="44">
        <v>0</v>
      </c>
      <c r="H480" s="44">
        <v>0</v>
      </c>
      <c r="I480" s="44">
        <v>0</v>
      </c>
      <c r="J480" s="44">
        <v>75000</v>
      </c>
      <c r="K480" s="44">
        <v>0</v>
      </c>
      <c r="L480" s="44">
        <v>72123.360000000001</v>
      </c>
      <c r="M480" s="44">
        <f t="shared" si="57"/>
        <v>75000</v>
      </c>
      <c r="N480" s="44">
        <f t="shared" si="58"/>
        <v>72123.360000000001</v>
      </c>
    </row>
    <row r="481" spans="2:14" ht="51" customHeight="1" x14ac:dyDescent="0.2">
      <c r="B481" s="28"/>
      <c r="C481" s="28"/>
      <c r="D481" s="28"/>
      <c r="E481" s="28"/>
      <c r="F481" s="32" t="s">
        <v>747</v>
      </c>
      <c r="G481" s="44">
        <v>75200</v>
      </c>
      <c r="H481" s="44">
        <v>0</v>
      </c>
      <c r="I481" s="44">
        <f>2308.81+11520.6</f>
        <v>13829.41</v>
      </c>
      <c r="J481" s="44">
        <v>0</v>
      </c>
      <c r="K481" s="44">
        <v>0</v>
      </c>
      <c r="L481" s="44">
        <v>0</v>
      </c>
      <c r="M481" s="44">
        <f t="shared" si="57"/>
        <v>75200</v>
      </c>
      <c r="N481" s="44">
        <f t="shared" si="58"/>
        <v>13829.41</v>
      </c>
    </row>
    <row r="482" spans="2:14" ht="58.5" customHeight="1" x14ac:dyDescent="0.2">
      <c r="B482" s="28"/>
      <c r="C482" s="28"/>
      <c r="D482" s="28"/>
      <c r="E482" s="28"/>
      <c r="F482" s="32" t="s">
        <v>746</v>
      </c>
      <c r="G482" s="44">
        <v>0</v>
      </c>
      <c r="H482" s="188">
        <v>0</v>
      </c>
      <c r="I482" s="44">
        <v>0</v>
      </c>
      <c r="J482" s="44">
        <v>96805</v>
      </c>
      <c r="K482" s="44">
        <v>0</v>
      </c>
      <c r="L482" s="44">
        <v>57882.559999999998</v>
      </c>
      <c r="M482" s="44">
        <f t="shared" si="57"/>
        <v>96805</v>
      </c>
      <c r="N482" s="44">
        <f t="shared" si="58"/>
        <v>57882.559999999998</v>
      </c>
    </row>
    <row r="483" spans="2:14" ht="52.5" customHeight="1" x14ac:dyDescent="0.2">
      <c r="B483" s="46" t="s">
        <v>374</v>
      </c>
      <c r="C483" s="46" t="s">
        <v>4</v>
      </c>
      <c r="D483" s="46" t="s">
        <v>5</v>
      </c>
      <c r="E483" s="34" t="s">
        <v>6</v>
      </c>
      <c r="F483" s="32"/>
      <c r="G483" s="44">
        <f>G485+G487+G488+G489+G493+G492+G484+G490+G491+G494</f>
        <v>2049012.9</v>
      </c>
      <c r="H483" s="44">
        <f>H485+H487+H488+H489+H493+H492+H484+H490+H491+H494</f>
        <v>487533.46</v>
      </c>
      <c r="I483" s="44">
        <f>I485+I487+I488+I489+I493+I492+I484+I490+I491+I494</f>
        <v>1471585.05</v>
      </c>
      <c r="J483" s="44">
        <f>J485+J487+J488+J489+J493+J492+J484+J490+J491+J495</f>
        <v>23397200</v>
      </c>
      <c r="K483" s="44">
        <f>K485+K487+K488+K489+K493+K492+K484+K490+K491+K495</f>
        <v>0</v>
      </c>
      <c r="L483" s="44">
        <f>L485+L487+L488+L489+L493+L492+L484+L490+L491+L495</f>
        <v>23285702</v>
      </c>
      <c r="M483" s="44">
        <f>M485+M487+M488+M489+M493+M492+M484+M490+M491+M495+M494</f>
        <v>25446212.899999999</v>
      </c>
      <c r="N483" s="44">
        <f>N485+N487+N488+N489+N493+N492+N484+N490+N491+N495+N494</f>
        <v>24757287.050000001</v>
      </c>
    </row>
    <row r="484" spans="2:14" ht="58.5" customHeight="1" x14ac:dyDescent="0.2">
      <c r="B484" s="46"/>
      <c r="C484" s="46"/>
      <c r="D484" s="46"/>
      <c r="E484" s="34"/>
      <c r="F484" s="32" t="s">
        <v>745</v>
      </c>
      <c r="G484" s="44">
        <v>109700</v>
      </c>
      <c r="H484" s="44">
        <v>0</v>
      </c>
      <c r="I484" s="44">
        <v>0</v>
      </c>
      <c r="J484" s="44">
        <v>0</v>
      </c>
      <c r="K484" s="44">
        <v>0</v>
      </c>
      <c r="L484" s="44">
        <v>0</v>
      </c>
      <c r="M484" s="44">
        <f t="shared" si="57"/>
        <v>109700</v>
      </c>
      <c r="N484" s="44">
        <f t="shared" si="58"/>
        <v>0</v>
      </c>
    </row>
    <row r="485" spans="2:14" ht="65.25" customHeight="1" x14ac:dyDescent="0.2">
      <c r="B485" s="46"/>
      <c r="C485" s="46"/>
      <c r="D485" s="46"/>
      <c r="E485" s="34"/>
      <c r="F485" s="32" t="s">
        <v>744</v>
      </c>
      <c r="G485" s="44">
        <v>390000</v>
      </c>
      <c r="H485" s="44">
        <v>0</v>
      </c>
      <c r="I485" s="44">
        <v>388741.2</v>
      </c>
      <c r="J485" s="44">
        <v>0</v>
      </c>
      <c r="K485" s="44">
        <v>0</v>
      </c>
      <c r="L485" s="44">
        <v>0</v>
      </c>
      <c r="M485" s="44">
        <f t="shared" si="57"/>
        <v>390000</v>
      </c>
      <c r="N485" s="44">
        <f t="shared" si="58"/>
        <v>388741.2</v>
      </c>
    </row>
    <row r="486" spans="2:14" ht="65.25" hidden="1" customHeight="1" x14ac:dyDescent="0.2">
      <c r="B486" s="46"/>
      <c r="C486" s="46"/>
      <c r="D486" s="92"/>
      <c r="E486" s="34"/>
      <c r="F486" s="114" t="s">
        <v>414</v>
      </c>
      <c r="G486" s="200"/>
      <c r="H486" s="200"/>
      <c r="I486" s="200"/>
      <c r="J486" s="200"/>
      <c r="K486" s="200"/>
      <c r="L486" s="204"/>
      <c r="M486" s="44">
        <f t="shared" si="57"/>
        <v>0</v>
      </c>
      <c r="N486" s="44">
        <f t="shared" si="58"/>
        <v>0</v>
      </c>
    </row>
    <row r="487" spans="2:14" ht="49.5" customHeight="1" x14ac:dyDescent="0.2">
      <c r="B487" s="46"/>
      <c r="C487" s="46"/>
      <c r="D487" s="30"/>
      <c r="E487" s="34"/>
      <c r="F487" s="32" t="s">
        <v>538</v>
      </c>
      <c r="G487" s="44">
        <v>98611.93</v>
      </c>
      <c r="H487" s="44">
        <v>0</v>
      </c>
      <c r="I487" s="44">
        <f>29583.58+69028.35</f>
        <v>98611.930000000008</v>
      </c>
      <c r="J487" s="44">
        <v>0</v>
      </c>
      <c r="K487" s="44">
        <v>0</v>
      </c>
      <c r="L487" s="44">
        <v>0</v>
      </c>
      <c r="M487" s="44">
        <f t="shared" si="57"/>
        <v>98611.93</v>
      </c>
      <c r="N487" s="44">
        <f t="shared" si="58"/>
        <v>98611.930000000008</v>
      </c>
    </row>
    <row r="488" spans="2:14" ht="65.25" customHeight="1" x14ac:dyDescent="0.2">
      <c r="B488" s="46"/>
      <c r="C488" s="46"/>
      <c r="D488" s="30"/>
      <c r="E488" s="34"/>
      <c r="F488" s="32" t="s">
        <v>587</v>
      </c>
      <c r="G488" s="44">
        <v>487533.46</v>
      </c>
      <c r="H488" s="44">
        <v>487533.46</v>
      </c>
      <c r="I488" s="44">
        <v>487533.46</v>
      </c>
      <c r="J488" s="44">
        <v>0</v>
      </c>
      <c r="K488" s="44">
        <v>0</v>
      </c>
      <c r="L488" s="44">
        <v>0</v>
      </c>
      <c r="M488" s="44">
        <f t="shared" si="57"/>
        <v>487533.46</v>
      </c>
      <c r="N488" s="44">
        <f t="shared" si="58"/>
        <v>487533.46</v>
      </c>
    </row>
    <row r="489" spans="2:14" ht="65.25" customHeight="1" x14ac:dyDescent="0.2">
      <c r="B489" s="46"/>
      <c r="C489" s="46"/>
      <c r="D489" s="30"/>
      <c r="E489" s="34"/>
      <c r="F489" s="32" t="s">
        <v>547</v>
      </c>
      <c r="G489" s="44">
        <v>55657.51</v>
      </c>
      <c r="H489" s="44">
        <v>0</v>
      </c>
      <c r="I489" s="44">
        <f>31056.51+24600.99</f>
        <v>55657.5</v>
      </c>
      <c r="J489" s="44">
        <v>0</v>
      </c>
      <c r="K489" s="44">
        <v>0</v>
      </c>
      <c r="L489" s="44">
        <v>0</v>
      </c>
      <c r="M489" s="44">
        <f t="shared" si="57"/>
        <v>55657.51</v>
      </c>
      <c r="N489" s="44">
        <f t="shared" si="58"/>
        <v>55657.5</v>
      </c>
    </row>
    <row r="490" spans="2:14" ht="38.450000000000003" customHeight="1" x14ac:dyDescent="0.2">
      <c r="B490" s="46"/>
      <c r="C490" s="46"/>
      <c r="D490" s="30"/>
      <c r="E490" s="34"/>
      <c r="F490" s="32" t="s">
        <v>626</v>
      </c>
      <c r="G490" s="44">
        <v>331104</v>
      </c>
      <c r="H490" s="44"/>
      <c r="I490" s="44">
        <v>102690</v>
      </c>
      <c r="J490" s="44">
        <v>0</v>
      </c>
      <c r="K490" s="44"/>
      <c r="L490" s="44">
        <v>0</v>
      </c>
      <c r="M490" s="44">
        <f t="shared" si="57"/>
        <v>331104</v>
      </c>
      <c r="N490" s="44">
        <f t="shared" si="58"/>
        <v>102690</v>
      </c>
    </row>
    <row r="491" spans="2:14" ht="42" customHeight="1" x14ac:dyDescent="0.2">
      <c r="B491" s="46"/>
      <c r="C491" s="46"/>
      <c r="D491" s="30"/>
      <c r="E491" s="34"/>
      <c r="F491" s="32" t="s">
        <v>627</v>
      </c>
      <c r="G491" s="44">
        <v>431776</v>
      </c>
      <c r="H491" s="44"/>
      <c r="I491" s="44">
        <v>241930.96</v>
      </c>
      <c r="J491" s="44">
        <v>0</v>
      </c>
      <c r="K491" s="44"/>
      <c r="L491" s="44">
        <v>0</v>
      </c>
      <c r="M491" s="44">
        <f t="shared" si="57"/>
        <v>431776</v>
      </c>
      <c r="N491" s="44">
        <f t="shared" si="58"/>
        <v>241930.96</v>
      </c>
    </row>
    <row r="492" spans="2:14" ht="82.5" hidden="1" customHeight="1" x14ac:dyDescent="0.2">
      <c r="B492" s="165"/>
      <c r="C492" s="165"/>
      <c r="D492" s="164"/>
      <c r="E492" s="34"/>
      <c r="F492" s="57" t="s">
        <v>588</v>
      </c>
      <c r="G492" s="44">
        <v>0</v>
      </c>
      <c r="H492" s="44">
        <v>0</v>
      </c>
      <c r="I492" s="44">
        <v>0</v>
      </c>
      <c r="J492" s="44">
        <v>0</v>
      </c>
      <c r="K492" s="44">
        <v>0</v>
      </c>
      <c r="L492" s="44">
        <v>0</v>
      </c>
      <c r="M492" s="44">
        <f t="shared" si="57"/>
        <v>0</v>
      </c>
      <c r="N492" s="44">
        <f t="shared" si="58"/>
        <v>0</v>
      </c>
    </row>
    <row r="493" spans="2:14" ht="33" customHeight="1" x14ac:dyDescent="0.2">
      <c r="B493" s="46"/>
      <c r="C493" s="46"/>
      <c r="D493" s="46"/>
      <c r="E493" s="34"/>
      <c r="F493" s="32" t="s">
        <v>743</v>
      </c>
      <c r="G493" s="44">
        <v>0</v>
      </c>
      <c r="H493" s="44">
        <f>H494+H495</f>
        <v>0</v>
      </c>
      <c r="I493" s="44">
        <v>0</v>
      </c>
      <c r="J493" s="44">
        <v>1972000</v>
      </c>
      <c r="K493" s="44">
        <v>0</v>
      </c>
      <c r="L493" s="44">
        <v>1868000</v>
      </c>
      <c r="M493" s="44">
        <f t="shared" ref="M493:M500" si="60">G493+J493</f>
        <v>1972000</v>
      </c>
      <c r="N493" s="44">
        <f t="shared" ref="N493:N500" si="61">I493+L493</f>
        <v>1868000</v>
      </c>
    </row>
    <row r="494" spans="2:14" ht="28.9" customHeight="1" x14ac:dyDescent="0.2">
      <c r="B494" s="46"/>
      <c r="C494" s="46"/>
      <c r="D494" s="46"/>
      <c r="E494" s="34"/>
      <c r="F494" s="32" t="s">
        <v>703</v>
      </c>
      <c r="G494" s="44">
        <v>144630</v>
      </c>
      <c r="H494" s="44">
        <v>0</v>
      </c>
      <c r="I494" s="44">
        <v>96420</v>
      </c>
      <c r="J494" s="44">
        <v>0</v>
      </c>
      <c r="K494" s="44">
        <v>0</v>
      </c>
      <c r="L494" s="44">
        <v>0</v>
      </c>
      <c r="M494" s="44">
        <f t="shared" si="60"/>
        <v>144630</v>
      </c>
      <c r="N494" s="44">
        <f t="shared" si="61"/>
        <v>96420</v>
      </c>
    </row>
    <row r="495" spans="2:14" ht="33" customHeight="1" x14ac:dyDescent="0.2">
      <c r="B495" s="46"/>
      <c r="C495" s="46"/>
      <c r="D495" s="46"/>
      <c r="E495" s="34"/>
      <c r="F495" s="32" t="s">
        <v>704</v>
      </c>
      <c r="G495" s="44">
        <v>0</v>
      </c>
      <c r="H495" s="44">
        <v>0</v>
      </c>
      <c r="I495" s="44">
        <v>0</v>
      </c>
      <c r="J495" s="44">
        <v>21425200</v>
      </c>
      <c r="K495" s="44">
        <v>0</v>
      </c>
      <c r="L495" s="44">
        <v>21417702</v>
      </c>
      <c r="M495" s="44">
        <f t="shared" si="60"/>
        <v>21425200</v>
      </c>
      <c r="N495" s="44">
        <f t="shared" si="61"/>
        <v>21417702</v>
      </c>
    </row>
    <row r="496" spans="2:14" ht="69" hidden="1" customHeight="1" x14ac:dyDescent="0.2">
      <c r="B496" s="46"/>
      <c r="C496" s="46"/>
      <c r="D496" s="46"/>
      <c r="E496" s="34"/>
      <c r="F496" s="32" t="s">
        <v>589</v>
      </c>
      <c r="G496" s="44">
        <v>0</v>
      </c>
      <c r="H496" s="44">
        <v>0</v>
      </c>
      <c r="I496" s="44">
        <v>0</v>
      </c>
      <c r="J496" s="44">
        <v>0</v>
      </c>
      <c r="K496" s="44">
        <v>0</v>
      </c>
      <c r="L496" s="43">
        <v>0</v>
      </c>
      <c r="M496" s="44">
        <f t="shared" si="60"/>
        <v>0</v>
      </c>
      <c r="N496" s="44">
        <f t="shared" si="61"/>
        <v>0</v>
      </c>
    </row>
    <row r="497" spans="1:15" ht="35.25" hidden="1" customHeight="1" x14ac:dyDescent="0.2">
      <c r="B497" s="28">
        <v>3117670</v>
      </c>
      <c r="C497" s="28">
        <v>7670</v>
      </c>
      <c r="D497" s="30" t="s">
        <v>5</v>
      </c>
      <c r="E497" s="34" t="s">
        <v>549</v>
      </c>
      <c r="F497" s="32" t="s">
        <v>548</v>
      </c>
      <c r="G497" s="44">
        <v>0</v>
      </c>
      <c r="H497" s="44">
        <v>0</v>
      </c>
      <c r="I497" s="44">
        <v>0</v>
      </c>
      <c r="J497" s="44">
        <v>0</v>
      </c>
      <c r="K497" s="44">
        <v>0</v>
      </c>
      <c r="L497" s="43">
        <v>0</v>
      </c>
      <c r="M497" s="44">
        <f t="shared" si="60"/>
        <v>0</v>
      </c>
      <c r="N497" s="44">
        <f t="shared" si="61"/>
        <v>0</v>
      </c>
    </row>
    <row r="498" spans="1:15" ht="35.25" customHeight="1" x14ac:dyDescent="0.2">
      <c r="B498" s="28" t="s">
        <v>431</v>
      </c>
      <c r="C498" s="28" t="s">
        <v>432</v>
      </c>
      <c r="D498" s="30" t="s">
        <v>5</v>
      </c>
      <c r="E498" s="34" t="s">
        <v>13</v>
      </c>
      <c r="F498" s="32"/>
      <c r="G498" s="44">
        <f t="shared" ref="G498:L498" si="62">G499+G500</f>
        <v>15170760</v>
      </c>
      <c r="H498" s="44">
        <f t="shared" si="62"/>
        <v>15000000</v>
      </c>
      <c r="I498" s="44">
        <f t="shared" si="62"/>
        <v>15137212.5</v>
      </c>
      <c r="J498" s="44">
        <f t="shared" si="62"/>
        <v>0</v>
      </c>
      <c r="K498" s="44">
        <f t="shared" si="62"/>
        <v>0</v>
      </c>
      <c r="L498" s="44">
        <f t="shared" si="62"/>
        <v>0</v>
      </c>
      <c r="M498" s="44">
        <f t="shared" si="60"/>
        <v>15170760</v>
      </c>
      <c r="N498" s="44">
        <f t="shared" si="61"/>
        <v>15137212.5</v>
      </c>
    </row>
    <row r="499" spans="1:15" ht="56.45" customHeight="1" x14ac:dyDescent="0.2">
      <c r="B499" s="28"/>
      <c r="C499" s="28"/>
      <c r="D499" s="30"/>
      <c r="E499" s="34"/>
      <c r="F499" s="32" t="s">
        <v>742</v>
      </c>
      <c r="G499" s="44">
        <v>170760</v>
      </c>
      <c r="H499" s="44"/>
      <c r="I499" s="44">
        <v>137212.5</v>
      </c>
      <c r="J499" s="44">
        <v>0</v>
      </c>
      <c r="K499" s="44"/>
      <c r="L499" s="44">
        <v>0</v>
      </c>
      <c r="M499" s="44">
        <f t="shared" si="60"/>
        <v>170760</v>
      </c>
      <c r="N499" s="44">
        <f t="shared" si="61"/>
        <v>137212.5</v>
      </c>
    </row>
    <row r="500" spans="1:15" ht="76.5" customHeight="1" x14ac:dyDescent="0.2">
      <c r="B500" s="28"/>
      <c r="C500" s="28"/>
      <c r="D500" s="30"/>
      <c r="E500" s="34"/>
      <c r="F500" s="32" t="s">
        <v>628</v>
      </c>
      <c r="G500" s="44">
        <v>15000000</v>
      </c>
      <c r="H500" s="44">
        <v>15000000</v>
      </c>
      <c r="I500" s="44">
        <v>15000000</v>
      </c>
      <c r="J500" s="44">
        <v>0</v>
      </c>
      <c r="K500" s="44"/>
      <c r="L500" s="44">
        <v>0</v>
      </c>
      <c r="M500" s="44">
        <f t="shared" si="60"/>
        <v>15000000</v>
      </c>
      <c r="N500" s="44">
        <f t="shared" si="61"/>
        <v>15000000</v>
      </c>
    </row>
    <row r="501" spans="1:15" ht="52.5" customHeight="1" x14ac:dyDescent="0.2">
      <c r="B501" s="28">
        <v>3118775</v>
      </c>
      <c r="C501" s="28">
        <v>8775</v>
      </c>
      <c r="D501" s="173" t="s">
        <v>36</v>
      </c>
      <c r="E501" s="34" t="s">
        <v>590</v>
      </c>
      <c r="F501" s="32" t="s">
        <v>741</v>
      </c>
      <c r="G501" s="43">
        <v>0</v>
      </c>
      <c r="H501" s="43">
        <v>0</v>
      </c>
      <c r="I501" s="43">
        <v>0</v>
      </c>
      <c r="J501" s="43">
        <f>5000000+839004</f>
        <v>5839004</v>
      </c>
      <c r="K501" s="43">
        <v>0</v>
      </c>
      <c r="L501" s="43">
        <v>2939004</v>
      </c>
      <c r="M501" s="43">
        <f t="shared" si="57"/>
        <v>5839004</v>
      </c>
      <c r="N501" s="43">
        <f t="shared" si="58"/>
        <v>2939004</v>
      </c>
    </row>
    <row r="502" spans="1:15" ht="42" customHeight="1" x14ac:dyDescent="0.2">
      <c r="B502" s="46"/>
      <c r="C502" s="46"/>
      <c r="D502" s="46"/>
      <c r="E502" s="34"/>
      <c r="F502" s="51" t="s">
        <v>507</v>
      </c>
      <c r="G502" s="142">
        <f t="shared" ref="G502:L502" si="63">G503+G506+G512</f>
        <v>11686760.800000001</v>
      </c>
      <c r="H502" s="142">
        <f t="shared" si="63"/>
        <v>3398301.41</v>
      </c>
      <c r="I502" s="142">
        <f t="shared" si="63"/>
        <v>11316486.91</v>
      </c>
      <c r="J502" s="142">
        <f t="shared" si="63"/>
        <v>1005000</v>
      </c>
      <c r="K502" s="142">
        <f t="shared" si="63"/>
        <v>0</v>
      </c>
      <c r="L502" s="142">
        <f t="shared" si="63"/>
        <v>0</v>
      </c>
      <c r="M502" s="43">
        <f t="shared" si="57"/>
        <v>12691760.800000001</v>
      </c>
      <c r="N502" s="43">
        <f t="shared" si="58"/>
        <v>11316486.91</v>
      </c>
    </row>
    <row r="503" spans="1:15" ht="36" customHeight="1" x14ac:dyDescent="0.2">
      <c r="B503" s="46" t="s">
        <v>385</v>
      </c>
      <c r="C503" s="46" t="s">
        <v>30</v>
      </c>
      <c r="D503" s="46" t="s">
        <v>136</v>
      </c>
      <c r="E503" s="34" t="s">
        <v>533</v>
      </c>
      <c r="F503" s="51"/>
      <c r="G503" s="189">
        <f t="shared" ref="G503:L503" si="64">G504+G505</f>
        <v>348091</v>
      </c>
      <c r="H503" s="189">
        <f t="shared" si="64"/>
        <v>0</v>
      </c>
      <c r="I503" s="189">
        <v>56549</v>
      </c>
      <c r="J503" s="189">
        <f t="shared" si="64"/>
        <v>0</v>
      </c>
      <c r="K503" s="189">
        <f t="shared" si="64"/>
        <v>0</v>
      </c>
      <c r="L503" s="189">
        <f t="shared" si="64"/>
        <v>0</v>
      </c>
      <c r="M503" s="44">
        <f t="shared" si="57"/>
        <v>348091</v>
      </c>
      <c r="N503" s="44">
        <f t="shared" si="58"/>
        <v>56549</v>
      </c>
    </row>
    <row r="504" spans="1:15" ht="48.75" customHeight="1" x14ac:dyDescent="0.2">
      <c r="B504" s="46"/>
      <c r="C504" s="46"/>
      <c r="D504" s="46"/>
      <c r="E504" s="34"/>
      <c r="F504" s="52" t="s">
        <v>531</v>
      </c>
      <c r="G504" s="189">
        <v>186810</v>
      </c>
      <c r="H504" s="189">
        <v>0</v>
      </c>
      <c r="I504" s="189">
        <v>56549</v>
      </c>
      <c r="J504" s="189">
        <v>0</v>
      </c>
      <c r="K504" s="189">
        <v>0</v>
      </c>
      <c r="L504" s="189">
        <v>0</v>
      </c>
      <c r="M504" s="44">
        <f t="shared" si="57"/>
        <v>186810</v>
      </c>
      <c r="N504" s="44">
        <f t="shared" si="58"/>
        <v>56549</v>
      </c>
    </row>
    <row r="505" spans="1:15" ht="48" customHeight="1" x14ac:dyDescent="0.2">
      <c r="B505" s="46"/>
      <c r="C505" s="46"/>
      <c r="D505" s="46"/>
      <c r="E505" s="34"/>
      <c r="F505" s="52" t="s">
        <v>532</v>
      </c>
      <c r="G505" s="189">
        <v>161281</v>
      </c>
      <c r="H505" s="189">
        <v>0</v>
      </c>
      <c r="I505" s="189">
        <v>0</v>
      </c>
      <c r="J505" s="189">
        <v>0</v>
      </c>
      <c r="K505" s="189">
        <v>0</v>
      </c>
      <c r="L505" s="189">
        <v>0</v>
      </c>
      <c r="M505" s="44">
        <f t="shared" si="57"/>
        <v>161281</v>
      </c>
      <c r="N505" s="44">
        <f t="shared" si="58"/>
        <v>0</v>
      </c>
      <c r="O505" s="166"/>
    </row>
    <row r="506" spans="1:15" s="7" customFormat="1" ht="56.25" customHeight="1" x14ac:dyDescent="0.2">
      <c r="A506" s="6"/>
      <c r="B506" s="46" t="s">
        <v>374</v>
      </c>
      <c r="C506" s="46" t="s">
        <v>4</v>
      </c>
      <c r="D506" s="46" t="s">
        <v>5</v>
      </c>
      <c r="E506" s="34" t="s">
        <v>6</v>
      </c>
      <c r="F506" s="52"/>
      <c r="G506" s="189">
        <f>G507+G509+G510+G508+G511</f>
        <v>78731.89</v>
      </c>
      <c r="H506" s="189">
        <f t="shared" ref="H506:N506" si="65">H507+H509+H510+H508+H511</f>
        <v>13313</v>
      </c>
      <c r="I506" s="189">
        <f t="shared" si="65"/>
        <v>0</v>
      </c>
      <c r="J506" s="189">
        <f t="shared" si="65"/>
        <v>1005000</v>
      </c>
      <c r="K506" s="189">
        <f t="shared" si="65"/>
        <v>0</v>
      </c>
      <c r="L506" s="189">
        <f t="shared" si="65"/>
        <v>0</v>
      </c>
      <c r="M506" s="189">
        <f t="shared" si="65"/>
        <v>1083731.8899999999</v>
      </c>
      <c r="N506" s="189">
        <f t="shared" si="65"/>
        <v>0</v>
      </c>
      <c r="O506" s="167"/>
    </row>
    <row r="507" spans="1:15" s="7" customFormat="1" ht="77.45" customHeight="1" x14ac:dyDescent="0.2">
      <c r="A507" s="6"/>
      <c r="B507" s="46"/>
      <c r="C507" s="46"/>
      <c r="D507" s="46"/>
      <c r="E507" s="34"/>
      <c r="F507" s="52" t="s">
        <v>505</v>
      </c>
      <c r="G507" s="44">
        <v>6000</v>
      </c>
      <c r="H507" s="44">
        <v>0</v>
      </c>
      <c r="I507" s="44">
        <v>0</v>
      </c>
      <c r="J507" s="44">
        <v>0</v>
      </c>
      <c r="K507" s="44">
        <v>0</v>
      </c>
      <c r="L507" s="44">
        <v>0</v>
      </c>
      <c r="M507" s="44">
        <f t="shared" si="57"/>
        <v>6000</v>
      </c>
      <c r="N507" s="44">
        <f t="shared" si="58"/>
        <v>0</v>
      </c>
      <c r="O507" s="168"/>
    </row>
    <row r="508" spans="1:15" s="7" customFormat="1" ht="49.9" customHeight="1" x14ac:dyDescent="0.2">
      <c r="A508" s="6"/>
      <c r="B508" s="46"/>
      <c r="C508" s="46"/>
      <c r="D508" s="46"/>
      <c r="E508" s="34"/>
      <c r="F508" s="52" t="s">
        <v>629</v>
      </c>
      <c r="G508" s="44">
        <v>48000</v>
      </c>
      <c r="H508" s="44"/>
      <c r="I508" s="44">
        <v>0</v>
      </c>
      <c r="J508" s="44">
        <v>0</v>
      </c>
      <c r="K508" s="44"/>
      <c r="L508" s="44">
        <v>0</v>
      </c>
      <c r="M508" s="44">
        <f t="shared" si="57"/>
        <v>48000</v>
      </c>
      <c r="N508" s="44">
        <f t="shared" si="58"/>
        <v>0</v>
      </c>
    </row>
    <row r="509" spans="1:15" s="7" customFormat="1" ht="71.25" customHeight="1" x14ac:dyDescent="0.2">
      <c r="A509" s="6"/>
      <c r="B509" s="46"/>
      <c r="C509" s="46"/>
      <c r="D509" s="46"/>
      <c r="E509" s="34"/>
      <c r="F509" s="52" t="s">
        <v>630</v>
      </c>
      <c r="G509" s="44">
        <v>9731.89</v>
      </c>
      <c r="H509" s="44">
        <v>13313</v>
      </c>
      <c r="I509" s="44">
        <v>0</v>
      </c>
      <c r="J509" s="44">
        <v>0</v>
      </c>
      <c r="K509" s="44">
        <v>0</v>
      </c>
      <c r="L509" s="44">
        <v>0</v>
      </c>
      <c r="M509" s="44">
        <f t="shared" si="57"/>
        <v>9731.89</v>
      </c>
      <c r="N509" s="44">
        <f t="shared" si="58"/>
        <v>0</v>
      </c>
    </row>
    <row r="510" spans="1:15" s="7" customFormat="1" ht="71.25" customHeight="1" x14ac:dyDescent="0.2">
      <c r="A510" s="6"/>
      <c r="B510" s="46"/>
      <c r="C510" s="46"/>
      <c r="D510" s="46"/>
      <c r="E510" s="34"/>
      <c r="F510" s="52" t="s">
        <v>539</v>
      </c>
      <c r="G510" s="44">
        <v>15000</v>
      </c>
      <c r="H510" s="44">
        <v>0</v>
      </c>
      <c r="I510" s="44">
        <v>0</v>
      </c>
      <c r="J510" s="44">
        <v>0</v>
      </c>
      <c r="K510" s="44">
        <v>0</v>
      </c>
      <c r="L510" s="44">
        <v>0</v>
      </c>
      <c r="M510" s="44">
        <f t="shared" si="57"/>
        <v>15000</v>
      </c>
      <c r="N510" s="44">
        <f t="shared" si="58"/>
        <v>0</v>
      </c>
    </row>
    <row r="511" spans="1:15" s="7" customFormat="1" ht="73.5" customHeight="1" x14ac:dyDescent="0.2">
      <c r="A511" s="6"/>
      <c r="B511" s="46"/>
      <c r="C511" s="46"/>
      <c r="D511" s="46"/>
      <c r="E511" s="34"/>
      <c r="F511" s="52" t="s">
        <v>631</v>
      </c>
      <c r="G511" s="44">
        <v>0</v>
      </c>
      <c r="H511" s="44"/>
      <c r="I511" s="44">
        <v>0</v>
      </c>
      <c r="J511" s="44">
        <v>1005000</v>
      </c>
      <c r="K511" s="44"/>
      <c r="L511" s="44">
        <v>0</v>
      </c>
      <c r="M511" s="44">
        <f t="shared" si="57"/>
        <v>1005000</v>
      </c>
      <c r="N511" s="44">
        <f t="shared" si="58"/>
        <v>0</v>
      </c>
    </row>
    <row r="512" spans="1:15" ht="44.45" customHeight="1" x14ac:dyDescent="0.2">
      <c r="B512" s="46" t="s">
        <v>431</v>
      </c>
      <c r="C512" s="46" t="s">
        <v>432</v>
      </c>
      <c r="D512" s="46" t="s">
        <v>5</v>
      </c>
      <c r="E512" s="34" t="s">
        <v>705</v>
      </c>
      <c r="F512" s="52"/>
      <c r="G512" s="195">
        <f>G513+G514+G515+G516+G517+G518+G519</f>
        <v>11259937.91</v>
      </c>
      <c r="H512" s="195">
        <f t="shared" ref="H512:N512" si="66">H513+H514+H515+H516+H517+H518+H519</f>
        <v>3384988.41</v>
      </c>
      <c r="I512" s="195">
        <f t="shared" si="66"/>
        <v>11259937.91</v>
      </c>
      <c r="J512" s="195">
        <f t="shared" si="66"/>
        <v>0</v>
      </c>
      <c r="K512" s="195">
        <f t="shared" si="66"/>
        <v>0</v>
      </c>
      <c r="L512" s="195">
        <f t="shared" si="66"/>
        <v>0</v>
      </c>
      <c r="M512" s="195">
        <f t="shared" si="66"/>
        <v>11259937.91</v>
      </c>
      <c r="N512" s="195">
        <f t="shared" si="66"/>
        <v>11259937.91</v>
      </c>
    </row>
    <row r="513" spans="2:14" ht="53.25" customHeight="1" x14ac:dyDescent="0.2">
      <c r="B513" s="46"/>
      <c r="C513" s="46"/>
      <c r="D513" s="46"/>
      <c r="E513" s="34"/>
      <c r="F513" s="52" t="s">
        <v>433</v>
      </c>
      <c r="G513" s="44">
        <v>3000000</v>
      </c>
      <c r="H513" s="44">
        <v>0</v>
      </c>
      <c r="I513" s="44">
        <v>3000000</v>
      </c>
      <c r="J513" s="44">
        <v>0</v>
      </c>
      <c r="K513" s="44">
        <v>0</v>
      </c>
      <c r="L513" s="44">
        <v>0</v>
      </c>
      <c r="M513" s="44">
        <f t="shared" si="57"/>
        <v>3000000</v>
      </c>
      <c r="N513" s="44">
        <f t="shared" si="58"/>
        <v>3000000</v>
      </c>
    </row>
    <row r="514" spans="2:14" ht="63" customHeight="1" x14ac:dyDescent="0.2">
      <c r="B514" s="46"/>
      <c r="C514" s="46"/>
      <c r="D514" s="46"/>
      <c r="E514" s="34"/>
      <c r="F514" s="52" t="s">
        <v>591</v>
      </c>
      <c r="G514" s="44">
        <v>3500000</v>
      </c>
      <c r="H514" s="44">
        <v>0</v>
      </c>
      <c r="I514" s="44">
        <v>3500000</v>
      </c>
      <c r="J514" s="44">
        <v>0</v>
      </c>
      <c r="K514" s="44">
        <v>0</v>
      </c>
      <c r="L514" s="44">
        <v>0</v>
      </c>
      <c r="M514" s="44">
        <f t="shared" si="57"/>
        <v>3500000</v>
      </c>
      <c r="N514" s="44">
        <f t="shared" si="58"/>
        <v>3500000</v>
      </c>
    </row>
    <row r="515" spans="2:14" ht="61.15" customHeight="1" x14ac:dyDescent="0.2">
      <c r="B515" s="46"/>
      <c r="C515" s="46"/>
      <c r="D515" s="46"/>
      <c r="E515" s="34"/>
      <c r="F515" s="52" t="s">
        <v>543</v>
      </c>
      <c r="G515" s="44">
        <v>1250540</v>
      </c>
      <c r="H515" s="44">
        <v>0</v>
      </c>
      <c r="I515" s="44">
        <v>1250540</v>
      </c>
      <c r="J515" s="44">
        <v>0</v>
      </c>
      <c r="K515" s="44">
        <v>0</v>
      </c>
      <c r="L515" s="44">
        <v>0</v>
      </c>
      <c r="M515" s="44">
        <f t="shared" si="57"/>
        <v>1250540</v>
      </c>
      <c r="N515" s="44">
        <f t="shared" si="58"/>
        <v>1250540</v>
      </c>
    </row>
    <row r="516" spans="2:14" ht="85.5" customHeight="1" x14ac:dyDescent="0.2">
      <c r="B516" s="46"/>
      <c r="C516" s="46"/>
      <c r="D516" s="46"/>
      <c r="E516" s="34"/>
      <c r="F516" s="52" t="s">
        <v>592</v>
      </c>
      <c r="G516" s="44">
        <v>452070</v>
      </c>
      <c r="H516" s="44">
        <v>452070</v>
      </c>
      <c r="I516" s="44">
        <v>452070</v>
      </c>
      <c r="J516" s="44">
        <v>0</v>
      </c>
      <c r="K516" s="44">
        <v>0</v>
      </c>
      <c r="L516" s="44">
        <v>0</v>
      </c>
      <c r="M516" s="44">
        <f t="shared" si="57"/>
        <v>452070</v>
      </c>
      <c r="N516" s="44">
        <f t="shared" si="58"/>
        <v>452070</v>
      </c>
    </row>
    <row r="517" spans="2:14" ht="60.75" customHeight="1" x14ac:dyDescent="0.2">
      <c r="B517" s="46"/>
      <c r="C517" s="46"/>
      <c r="D517" s="46"/>
      <c r="E517" s="34"/>
      <c r="F517" s="52" t="s">
        <v>593</v>
      </c>
      <c r="G517" s="44">
        <v>124409.5</v>
      </c>
      <c r="H517" s="44">
        <v>0</v>
      </c>
      <c r="I517" s="44">
        <v>124409.5</v>
      </c>
      <c r="J517" s="44">
        <v>0</v>
      </c>
      <c r="K517" s="44"/>
      <c r="L517" s="44">
        <v>0</v>
      </c>
      <c r="M517" s="44">
        <f t="shared" si="57"/>
        <v>124409.5</v>
      </c>
      <c r="N517" s="44">
        <f t="shared" si="58"/>
        <v>124409.5</v>
      </c>
    </row>
    <row r="518" spans="2:14" ht="65.25" customHeight="1" x14ac:dyDescent="0.2">
      <c r="B518" s="46"/>
      <c r="C518" s="46"/>
      <c r="D518" s="46"/>
      <c r="E518" s="34"/>
      <c r="F518" s="52" t="s">
        <v>632</v>
      </c>
      <c r="G518" s="44">
        <v>971744.06</v>
      </c>
      <c r="H518" s="44">
        <v>971744.06</v>
      </c>
      <c r="I518" s="44">
        <v>971744.06</v>
      </c>
      <c r="J518" s="44">
        <v>0</v>
      </c>
      <c r="K518" s="44"/>
      <c r="L518" s="44">
        <v>0</v>
      </c>
      <c r="M518" s="44">
        <f t="shared" si="57"/>
        <v>971744.06</v>
      </c>
      <c r="N518" s="44">
        <f t="shared" si="58"/>
        <v>971744.06</v>
      </c>
    </row>
    <row r="519" spans="2:14" ht="73.900000000000006" customHeight="1" x14ac:dyDescent="0.2">
      <c r="B519" s="46"/>
      <c r="C519" s="46"/>
      <c r="D519" s="46"/>
      <c r="E519" s="34"/>
      <c r="F519" s="52" t="s">
        <v>633</v>
      </c>
      <c r="G519" s="44">
        <v>1961174.35</v>
      </c>
      <c r="H519" s="44">
        <v>1961174.35</v>
      </c>
      <c r="I519" s="44">
        <v>1961174.35</v>
      </c>
      <c r="J519" s="44">
        <v>0</v>
      </c>
      <c r="K519" s="44"/>
      <c r="L519" s="44">
        <v>0</v>
      </c>
      <c r="M519" s="44">
        <f t="shared" si="57"/>
        <v>1961174.35</v>
      </c>
      <c r="N519" s="44">
        <f t="shared" si="58"/>
        <v>1961174.35</v>
      </c>
    </row>
    <row r="520" spans="2:14" ht="73.900000000000006" customHeight="1" x14ac:dyDescent="0.2">
      <c r="B520" s="46" t="s">
        <v>374</v>
      </c>
      <c r="C520" s="46" t="s">
        <v>4</v>
      </c>
      <c r="D520" s="46" t="s">
        <v>5</v>
      </c>
      <c r="E520" s="34" t="s">
        <v>6</v>
      </c>
      <c r="F520" s="51" t="s">
        <v>506</v>
      </c>
      <c r="G520" s="43">
        <v>3000</v>
      </c>
      <c r="H520" s="43">
        <v>0</v>
      </c>
      <c r="I520" s="43">
        <v>0</v>
      </c>
      <c r="J520" s="43">
        <v>0</v>
      </c>
      <c r="K520" s="43">
        <v>0</v>
      </c>
      <c r="L520" s="43">
        <v>0</v>
      </c>
      <c r="M520" s="43">
        <f t="shared" si="57"/>
        <v>3000</v>
      </c>
      <c r="N520" s="43">
        <f t="shared" si="58"/>
        <v>0</v>
      </c>
    </row>
    <row r="521" spans="2:14" ht="69" hidden="1" customHeight="1" x14ac:dyDescent="0.2">
      <c r="B521" s="64" t="s">
        <v>427</v>
      </c>
      <c r="C521" s="64" t="s">
        <v>20</v>
      </c>
      <c r="D521" s="64" t="s">
        <v>10</v>
      </c>
      <c r="E521" s="88" t="s">
        <v>21</v>
      </c>
      <c r="F521" s="68" t="s">
        <v>423</v>
      </c>
      <c r="G521" s="190" t="e">
        <f>#REF!+J521</f>
        <v>#REF!</v>
      </c>
      <c r="H521" s="190"/>
      <c r="I521" s="190"/>
      <c r="J521" s="190"/>
      <c r="K521" s="190"/>
      <c r="L521" s="43"/>
      <c r="M521" s="44" t="e">
        <f t="shared" si="57"/>
        <v>#REF!</v>
      </c>
      <c r="N521" s="44">
        <f t="shared" si="58"/>
        <v>0</v>
      </c>
    </row>
    <row r="522" spans="2:14" ht="51.6" customHeight="1" x14ac:dyDescent="0.2">
      <c r="B522" s="46"/>
      <c r="C522" s="46"/>
      <c r="D522" s="46"/>
      <c r="E522" s="34"/>
      <c r="F522" s="144" t="s">
        <v>449</v>
      </c>
      <c r="G522" s="142">
        <f t="shared" ref="G522:L522" si="67">G523+G529</f>
        <v>2815149</v>
      </c>
      <c r="H522" s="142">
        <f t="shared" si="67"/>
        <v>1261600</v>
      </c>
      <c r="I522" s="142">
        <f t="shared" si="67"/>
        <v>2658064.25</v>
      </c>
      <c r="J522" s="142">
        <f t="shared" si="67"/>
        <v>0</v>
      </c>
      <c r="K522" s="142">
        <f t="shared" si="67"/>
        <v>0</v>
      </c>
      <c r="L522" s="142">
        <f t="shared" si="67"/>
        <v>0</v>
      </c>
      <c r="M522" s="43">
        <f t="shared" si="57"/>
        <v>2815149</v>
      </c>
      <c r="N522" s="43">
        <f t="shared" si="58"/>
        <v>2658064.25</v>
      </c>
    </row>
    <row r="523" spans="2:14" ht="46.15" customHeight="1" x14ac:dyDescent="0.2">
      <c r="B523" s="46" t="s">
        <v>375</v>
      </c>
      <c r="C523" s="46" t="s">
        <v>9</v>
      </c>
      <c r="D523" s="46" t="s">
        <v>10</v>
      </c>
      <c r="E523" s="34" t="s">
        <v>11</v>
      </c>
      <c r="F523" s="32" t="s">
        <v>508</v>
      </c>
      <c r="G523" s="189">
        <f>G524+G525+G526+G527+G528</f>
        <v>1852909</v>
      </c>
      <c r="H523" s="189">
        <f t="shared" ref="H523:N523" si="68">H524+H525+H526+H527+H528</f>
        <v>1261600</v>
      </c>
      <c r="I523" s="189">
        <f t="shared" si="68"/>
        <v>1723752.1600000001</v>
      </c>
      <c r="J523" s="189">
        <f t="shared" si="68"/>
        <v>0</v>
      </c>
      <c r="K523" s="189">
        <f t="shared" si="68"/>
        <v>0</v>
      </c>
      <c r="L523" s="189">
        <f t="shared" si="68"/>
        <v>0</v>
      </c>
      <c r="M523" s="189">
        <f t="shared" si="68"/>
        <v>1852909</v>
      </c>
      <c r="N523" s="189">
        <f t="shared" si="68"/>
        <v>1723752.1600000001</v>
      </c>
    </row>
    <row r="524" spans="2:14" ht="46.9" customHeight="1" x14ac:dyDescent="0.2">
      <c r="B524" s="46"/>
      <c r="C524" s="46"/>
      <c r="D524" s="46"/>
      <c r="E524" s="34"/>
      <c r="F524" s="32" t="s">
        <v>500</v>
      </c>
      <c r="G524" s="189">
        <v>1261600</v>
      </c>
      <c r="H524" s="189">
        <v>1261600</v>
      </c>
      <c r="I524" s="189">
        <v>1251086.6000000001</v>
      </c>
      <c r="J524" s="189">
        <v>0</v>
      </c>
      <c r="K524" s="189">
        <v>0</v>
      </c>
      <c r="L524" s="189">
        <v>0</v>
      </c>
      <c r="M524" s="44">
        <f t="shared" si="57"/>
        <v>1261600</v>
      </c>
      <c r="N524" s="44">
        <f t="shared" si="58"/>
        <v>1251086.6000000001</v>
      </c>
    </row>
    <row r="525" spans="2:14" ht="42" customHeight="1" x14ac:dyDescent="0.2">
      <c r="B525" s="46"/>
      <c r="C525" s="46"/>
      <c r="D525" s="46"/>
      <c r="E525" s="34"/>
      <c r="F525" s="32" t="s">
        <v>509</v>
      </c>
      <c r="G525" s="189">
        <f>150000+87200</f>
        <v>237200</v>
      </c>
      <c r="H525" s="189">
        <v>0</v>
      </c>
      <c r="I525" s="189">
        <v>237049.39</v>
      </c>
      <c r="J525" s="189">
        <v>0</v>
      </c>
      <c r="K525" s="189">
        <v>0</v>
      </c>
      <c r="L525" s="189">
        <v>0</v>
      </c>
      <c r="M525" s="44">
        <f t="shared" si="57"/>
        <v>237200</v>
      </c>
      <c r="N525" s="44">
        <f t="shared" si="58"/>
        <v>237049.39</v>
      </c>
    </row>
    <row r="526" spans="2:14" ht="29.25" customHeight="1" x14ac:dyDescent="0.2">
      <c r="B526" s="46"/>
      <c r="C526" s="46"/>
      <c r="D526" s="46"/>
      <c r="E526" s="34"/>
      <c r="F526" s="32" t="s">
        <v>594</v>
      </c>
      <c r="G526" s="189">
        <v>177334</v>
      </c>
      <c r="H526" s="189">
        <v>0</v>
      </c>
      <c r="I526" s="189">
        <v>102647.39</v>
      </c>
      <c r="J526" s="189">
        <v>0</v>
      </c>
      <c r="K526" s="189">
        <v>0</v>
      </c>
      <c r="L526" s="189">
        <v>0</v>
      </c>
      <c r="M526" s="44">
        <f t="shared" si="57"/>
        <v>177334</v>
      </c>
      <c r="N526" s="44">
        <f t="shared" si="58"/>
        <v>102647.39</v>
      </c>
    </row>
    <row r="527" spans="2:14" ht="32.450000000000003" customHeight="1" x14ac:dyDescent="0.2">
      <c r="B527" s="46"/>
      <c r="C527" s="46"/>
      <c r="D527" s="46"/>
      <c r="E527" s="34"/>
      <c r="F527" s="32" t="s">
        <v>634</v>
      </c>
      <c r="G527" s="189">
        <v>83243</v>
      </c>
      <c r="H527" s="189"/>
      <c r="I527" s="189">
        <v>80317.78</v>
      </c>
      <c r="J527" s="189">
        <v>0</v>
      </c>
      <c r="K527" s="189"/>
      <c r="L527" s="189">
        <v>0</v>
      </c>
      <c r="M527" s="44">
        <f t="shared" si="57"/>
        <v>83243</v>
      </c>
      <c r="N527" s="44">
        <f t="shared" si="58"/>
        <v>80317.78</v>
      </c>
    </row>
    <row r="528" spans="2:14" ht="35.450000000000003" customHeight="1" x14ac:dyDescent="0.2">
      <c r="B528" s="46"/>
      <c r="C528" s="46"/>
      <c r="D528" s="46"/>
      <c r="E528" s="34"/>
      <c r="F528" s="32" t="s">
        <v>706</v>
      </c>
      <c r="G528" s="189">
        <v>93532</v>
      </c>
      <c r="H528" s="189"/>
      <c r="I528" s="189">
        <v>52651</v>
      </c>
      <c r="J528" s="189">
        <v>0</v>
      </c>
      <c r="K528" s="189"/>
      <c r="L528" s="189">
        <v>0</v>
      </c>
      <c r="M528" s="44">
        <f t="shared" si="57"/>
        <v>93532</v>
      </c>
      <c r="N528" s="44">
        <f t="shared" si="58"/>
        <v>52651</v>
      </c>
    </row>
    <row r="529" spans="1:14" ht="47.45" customHeight="1" x14ac:dyDescent="0.2">
      <c r="B529" s="46" t="s">
        <v>376</v>
      </c>
      <c r="C529" s="30" t="s">
        <v>23</v>
      </c>
      <c r="D529" s="30" t="s">
        <v>24</v>
      </c>
      <c r="E529" s="34" t="s">
        <v>25</v>
      </c>
      <c r="F529" s="52" t="s">
        <v>501</v>
      </c>
      <c r="G529" s="189">
        <f>G530+G531+G532</f>
        <v>962240</v>
      </c>
      <c r="H529" s="189">
        <f>H530+H531+H532</f>
        <v>0</v>
      </c>
      <c r="I529" s="189">
        <f>I530+I531+I532</f>
        <v>934312.09000000008</v>
      </c>
      <c r="J529" s="189">
        <v>0</v>
      </c>
      <c r="K529" s="189">
        <v>0</v>
      </c>
      <c r="L529" s="189">
        <v>0</v>
      </c>
      <c r="M529" s="44">
        <f t="shared" si="57"/>
        <v>962240</v>
      </c>
      <c r="N529" s="44">
        <f t="shared" si="58"/>
        <v>934312.09000000008</v>
      </c>
    </row>
    <row r="530" spans="1:14" ht="23.45" customHeight="1" x14ac:dyDescent="0.2">
      <c r="B530" s="46"/>
      <c r="C530" s="30"/>
      <c r="D530" s="30"/>
      <c r="E530" s="34"/>
      <c r="F530" s="52" t="s">
        <v>707</v>
      </c>
      <c r="G530" s="189">
        <v>846240</v>
      </c>
      <c r="H530" s="189">
        <v>0</v>
      </c>
      <c r="I530" s="189">
        <v>845991.81</v>
      </c>
      <c r="J530" s="189">
        <v>0</v>
      </c>
      <c r="K530" s="189">
        <v>0</v>
      </c>
      <c r="L530" s="189">
        <v>0</v>
      </c>
      <c r="M530" s="44">
        <f t="shared" si="57"/>
        <v>846240</v>
      </c>
      <c r="N530" s="44">
        <f t="shared" si="58"/>
        <v>845991.81</v>
      </c>
    </row>
    <row r="531" spans="1:14" ht="23.45" customHeight="1" x14ac:dyDescent="0.2">
      <c r="B531" s="46"/>
      <c r="C531" s="30"/>
      <c r="D531" s="30"/>
      <c r="E531" s="34"/>
      <c r="F531" s="52" t="s">
        <v>502</v>
      </c>
      <c r="G531" s="189">
        <v>68100</v>
      </c>
      <c r="H531" s="189">
        <v>0</v>
      </c>
      <c r="I531" s="189">
        <v>42349.760000000002</v>
      </c>
      <c r="J531" s="189">
        <v>0</v>
      </c>
      <c r="K531" s="189">
        <v>0</v>
      </c>
      <c r="L531" s="189">
        <v>0</v>
      </c>
      <c r="M531" s="44">
        <f t="shared" si="57"/>
        <v>68100</v>
      </c>
      <c r="N531" s="44">
        <f t="shared" si="58"/>
        <v>42349.760000000002</v>
      </c>
    </row>
    <row r="532" spans="1:14" ht="25.9" customHeight="1" x14ac:dyDescent="0.2">
      <c r="B532" s="46"/>
      <c r="C532" s="30"/>
      <c r="D532" s="30"/>
      <c r="E532" s="34"/>
      <c r="F532" s="52" t="s">
        <v>503</v>
      </c>
      <c r="G532" s="189">
        <v>47900</v>
      </c>
      <c r="H532" s="189">
        <v>0</v>
      </c>
      <c r="I532" s="189">
        <v>45970.52</v>
      </c>
      <c r="J532" s="189">
        <v>0</v>
      </c>
      <c r="K532" s="189">
        <v>0</v>
      </c>
      <c r="L532" s="189">
        <v>0</v>
      </c>
      <c r="M532" s="44">
        <f t="shared" si="57"/>
        <v>47900</v>
      </c>
      <c r="N532" s="44">
        <f t="shared" si="58"/>
        <v>45970.52</v>
      </c>
    </row>
    <row r="533" spans="1:14" ht="86.25" customHeight="1" x14ac:dyDescent="0.2">
      <c r="B533" s="46" t="s">
        <v>375</v>
      </c>
      <c r="C533" s="30" t="s">
        <v>9</v>
      </c>
      <c r="D533" s="30" t="s">
        <v>24</v>
      </c>
      <c r="E533" s="34" t="s">
        <v>11</v>
      </c>
      <c r="F533" s="52" t="s">
        <v>740</v>
      </c>
      <c r="G533" s="142">
        <v>0</v>
      </c>
      <c r="H533" s="142"/>
      <c r="I533" s="142">
        <v>0</v>
      </c>
      <c r="J533" s="142">
        <v>238063</v>
      </c>
      <c r="K533" s="142"/>
      <c r="L533" s="142">
        <v>232688.38</v>
      </c>
      <c r="M533" s="43">
        <f t="shared" si="57"/>
        <v>238063</v>
      </c>
      <c r="N533" s="43">
        <f t="shared" si="58"/>
        <v>232688.38</v>
      </c>
    </row>
    <row r="534" spans="1:14" s="7" customFormat="1" ht="55.15" customHeight="1" x14ac:dyDescent="0.2">
      <c r="A534" s="6"/>
      <c r="B534" s="46"/>
      <c r="C534" s="46"/>
      <c r="D534" s="46"/>
      <c r="E534" s="34"/>
      <c r="F534" s="52" t="s">
        <v>635</v>
      </c>
      <c r="G534" s="43">
        <f t="shared" ref="G534:L534" si="69">G535+G536</f>
        <v>380000</v>
      </c>
      <c r="H534" s="43">
        <f t="shared" si="69"/>
        <v>0</v>
      </c>
      <c r="I534" s="43">
        <f t="shared" si="69"/>
        <v>379901.89</v>
      </c>
      <c r="J534" s="43">
        <f t="shared" si="69"/>
        <v>6957000</v>
      </c>
      <c r="K534" s="43">
        <f t="shared" si="69"/>
        <v>6957000</v>
      </c>
      <c r="L534" s="43">
        <f t="shared" si="69"/>
        <v>6957000</v>
      </c>
      <c r="M534" s="43">
        <f>G534+J534</f>
        <v>7337000</v>
      </c>
      <c r="N534" s="43">
        <f>I534+L534</f>
        <v>7336901.8899999997</v>
      </c>
    </row>
    <row r="535" spans="1:14" s="15" customFormat="1" ht="47.25" x14ac:dyDescent="0.2">
      <c r="A535" s="1"/>
      <c r="B535" s="46" t="s">
        <v>375</v>
      </c>
      <c r="C535" s="46" t="s">
        <v>9</v>
      </c>
      <c r="D535" s="46" t="s">
        <v>10</v>
      </c>
      <c r="E535" s="34" t="s">
        <v>11</v>
      </c>
      <c r="F535" s="52" t="s">
        <v>504</v>
      </c>
      <c r="G535" s="44">
        <v>380000</v>
      </c>
      <c r="H535" s="44">
        <v>0</v>
      </c>
      <c r="I535" s="44">
        <v>379901.89</v>
      </c>
      <c r="J535" s="44">
        <v>0</v>
      </c>
      <c r="K535" s="44">
        <v>0</v>
      </c>
      <c r="L535" s="44">
        <v>0</v>
      </c>
      <c r="M535" s="44">
        <f t="shared" si="57"/>
        <v>380000</v>
      </c>
      <c r="N535" s="44">
        <f t="shared" si="58"/>
        <v>379901.89</v>
      </c>
    </row>
    <row r="536" spans="1:14" ht="51" customHeight="1" x14ac:dyDescent="0.2">
      <c r="B536" s="46" t="s">
        <v>374</v>
      </c>
      <c r="C536" s="46" t="s">
        <v>4</v>
      </c>
      <c r="D536" s="46" t="s">
        <v>5</v>
      </c>
      <c r="E536" s="34" t="s">
        <v>6</v>
      </c>
      <c r="F536" s="52" t="s">
        <v>510</v>
      </c>
      <c r="G536" s="44">
        <v>0</v>
      </c>
      <c r="H536" s="44">
        <v>0</v>
      </c>
      <c r="I536" s="44">
        <v>0</v>
      </c>
      <c r="J536" s="44">
        <v>6957000</v>
      </c>
      <c r="K536" s="44">
        <v>6957000</v>
      </c>
      <c r="L536" s="44">
        <v>6957000</v>
      </c>
      <c r="M536" s="44">
        <f t="shared" si="57"/>
        <v>6957000</v>
      </c>
      <c r="N536" s="44">
        <f t="shared" si="58"/>
        <v>6957000</v>
      </c>
    </row>
    <row r="537" spans="1:14" s="19" customFormat="1" ht="51.75" customHeight="1" x14ac:dyDescent="0.4">
      <c r="A537" s="18"/>
      <c r="B537" s="46"/>
      <c r="C537" s="46"/>
      <c r="D537" s="46"/>
      <c r="E537" s="34"/>
      <c r="F537" s="51" t="s">
        <v>550</v>
      </c>
      <c r="G537" s="43">
        <f t="shared" ref="G537:L537" si="70">G538+G543</f>
        <v>4196445</v>
      </c>
      <c r="H537" s="43">
        <f t="shared" si="70"/>
        <v>0</v>
      </c>
      <c r="I537" s="43">
        <f t="shared" si="70"/>
        <v>3912299.59</v>
      </c>
      <c r="J537" s="43">
        <f t="shared" si="70"/>
        <v>0</v>
      </c>
      <c r="K537" s="43">
        <f t="shared" si="70"/>
        <v>0</v>
      </c>
      <c r="L537" s="43">
        <f t="shared" si="70"/>
        <v>0</v>
      </c>
      <c r="M537" s="43">
        <f t="shared" si="57"/>
        <v>4196445</v>
      </c>
      <c r="N537" s="43">
        <f t="shared" si="58"/>
        <v>3912299.59</v>
      </c>
    </row>
    <row r="538" spans="1:14" ht="63" x14ac:dyDescent="0.2">
      <c r="B538" s="46" t="s">
        <v>377</v>
      </c>
      <c r="C538" s="46" t="s">
        <v>141</v>
      </c>
      <c r="D538" s="46" t="s">
        <v>143</v>
      </c>
      <c r="E538" s="34" t="s">
        <v>142</v>
      </c>
      <c r="F538" s="52" t="s">
        <v>552</v>
      </c>
      <c r="G538" s="43">
        <f>G539+G540+G541+G542</f>
        <v>3810000</v>
      </c>
      <c r="H538" s="43">
        <f t="shared" ref="H538:N538" si="71">H539+H540+H541+H542</f>
        <v>0</v>
      </c>
      <c r="I538" s="43">
        <f t="shared" si="71"/>
        <v>3527982.79</v>
      </c>
      <c r="J538" s="43">
        <f t="shared" si="71"/>
        <v>0</v>
      </c>
      <c r="K538" s="43">
        <f t="shared" si="71"/>
        <v>0</v>
      </c>
      <c r="L538" s="43">
        <f t="shared" si="71"/>
        <v>0</v>
      </c>
      <c r="M538" s="43">
        <f t="shared" si="71"/>
        <v>3810000</v>
      </c>
      <c r="N538" s="43">
        <f t="shared" si="71"/>
        <v>3527982.79</v>
      </c>
    </row>
    <row r="539" spans="1:14" ht="47.25" x14ac:dyDescent="0.2">
      <c r="B539" s="46"/>
      <c r="C539" s="46"/>
      <c r="D539" s="46"/>
      <c r="E539" s="34"/>
      <c r="F539" s="52" t="s">
        <v>482</v>
      </c>
      <c r="G539" s="44">
        <v>410000</v>
      </c>
      <c r="H539" s="44">
        <v>0</v>
      </c>
      <c r="I539" s="44">
        <v>333712.63</v>
      </c>
      <c r="J539" s="44">
        <v>0</v>
      </c>
      <c r="K539" s="44">
        <v>0</v>
      </c>
      <c r="L539" s="44">
        <v>0</v>
      </c>
      <c r="M539" s="44">
        <f t="shared" si="57"/>
        <v>410000</v>
      </c>
      <c r="N539" s="44">
        <f t="shared" si="58"/>
        <v>333712.63</v>
      </c>
    </row>
    <row r="540" spans="1:14" ht="41.25" customHeight="1" x14ac:dyDescent="0.2">
      <c r="B540" s="46"/>
      <c r="C540" s="46"/>
      <c r="D540" s="46"/>
      <c r="E540" s="34"/>
      <c r="F540" s="52" t="s">
        <v>483</v>
      </c>
      <c r="G540" s="44">
        <v>200000</v>
      </c>
      <c r="H540" s="44">
        <v>0</v>
      </c>
      <c r="I540" s="44">
        <v>0</v>
      </c>
      <c r="J540" s="44">
        <v>0</v>
      </c>
      <c r="K540" s="44">
        <v>0</v>
      </c>
      <c r="L540" s="44">
        <v>0</v>
      </c>
      <c r="M540" s="44">
        <f t="shared" si="57"/>
        <v>200000</v>
      </c>
      <c r="N540" s="44">
        <f t="shared" si="58"/>
        <v>0</v>
      </c>
    </row>
    <row r="541" spans="1:14" ht="47.25" x14ac:dyDescent="0.2">
      <c r="B541" s="46"/>
      <c r="C541" s="46"/>
      <c r="D541" s="46"/>
      <c r="E541" s="34"/>
      <c r="F541" s="52" t="s">
        <v>484</v>
      </c>
      <c r="G541" s="44">
        <f>3200000-200000</f>
        <v>3000000</v>
      </c>
      <c r="H541" s="44">
        <v>0</v>
      </c>
      <c r="I541" s="44">
        <v>2994352.56</v>
      </c>
      <c r="J541" s="44">
        <v>0</v>
      </c>
      <c r="K541" s="44">
        <v>0</v>
      </c>
      <c r="L541" s="44">
        <v>0</v>
      </c>
      <c r="M541" s="44">
        <f t="shared" si="57"/>
        <v>3000000</v>
      </c>
      <c r="N541" s="44">
        <f t="shared" si="58"/>
        <v>2994352.56</v>
      </c>
    </row>
    <row r="542" spans="1:14" ht="60.75" customHeight="1" x14ac:dyDescent="0.2">
      <c r="B542" s="46"/>
      <c r="C542" s="46"/>
      <c r="D542" s="46"/>
      <c r="E542" s="34"/>
      <c r="F542" s="52" t="s">
        <v>527</v>
      </c>
      <c r="G542" s="44">
        <v>200000</v>
      </c>
      <c r="H542" s="44">
        <v>0</v>
      </c>
      <c r="I542" s="44">
        <f>156763.47+43154.13</f>
        <v>199917.6</v>
      </c>
      <c r="J542" s="44">
        <v>0</v>
      </c>
      <c r="K542" s="44">
        <v>0</v>
      </c>
      <c r="L542" s="44">
        <v>0</v>
      </c>
      <c r="M542" s="44">
        <f t="shared" si="57"/>
        <v>200000</v>
      </c>
      <c r="N542" s="44">
        <f t="shared" si="58"/>
        <v>199917.6</v>
      </c>
    </row>
    <row r="543" spans="1:14" ht="47.25" customHeight="1" x14ac:dyDescent="0.2">
      <c r="B543" s="46"/>
      <c r="C543" s="46"/>
      <c r="D543" s="46"/>
      <c r="E543" s="34"/>
      <c r="F543" s="52" t="s">
        <v>764</v>
      </c>
      <c r="G543" s="44">
        <v>386445</v>
      </c>
      <c r="H543" s="44">
        <v>0</v>
      </c>
      <c r="I543" s="44">
        <v>384316.8</v>
      </c>
      <c r="J543" s="44">
        <v>0</v>
      </c>
      <c r="K543" s="44">
        <v>0</v>
      </c>
      <c r="L543" s="44">
        <v>0</v>
      </c>
      <c r="M543" s="44">
        <f t="shared" si="57"/>
        <v>386445</v>
      </c>
      <c r="N543" s="44">
        <f t="shared" si="58"/>
        <v>384316.8</v>
      </c>
    </row>
    <row r="544" spans="1:14" ht="55.5" customHeight="1" x14ac:dyDescent="0.2">
      <c r="B544" s="46"/>
      <c r="C544" s="46"/>
      <c r="D544" s="46"/>
      <c r="E544" s="34"/>
      <c r="F544" s="51" t="s">
        <v>485</v>
      </c>
      <c r="G544" s="43">
        <f t="shared" ref="G544:L544" si="72">G546+G547+G545</f>
        <v>405590.5</v>
      </c>
      <c r="H544" s="43">
        <f t="shared" si="72"/>
        <v>0</v>
      </c>
      <c r="I544" s="43">
        <f t="shared" si="72"/>
        <v>396698.48</v>
      </c>
      <c r="J544" s="43">
        <f t="shared" si="72"/>
        <v>0</v>
      </c>
      <c r="K544" s="43">
        <f t="shared" si="72"/>
        <v>0</v>
      </c>
      <c r="L544" s="43">
        <f t="shared" si="72"/>
        <v>0</v>
      </c>
      <c r="M544" s="43">
        <f t="shared" si="57"/>
        <v>405590.5</v>
      </c>
      <c r="N544" s="43">
        <f t="shared" si="58"/>
        <v>396698.48</v>
      </c>
    </row>
    <row r="545" spans="2:14" ht="63" x14ac:dyDescent="0.2">
      <c r="B545" s="46" t="s">
        <v>486</v>
      </c>
      <c r="C545" s="46" t="s">
        <v>488</v>
      </c>
      <c r="D545" s="46" t="s">
        <v>43</v>
      </c>
      <c r="E545" s="34" t="s">
        <v>487</v>
      </c>
      <c r="F545" s="52" t="s">
        <v>763</v>
      </c>
      <c r="G545" s="44">
        <v>200000</v>
      </c>
      <c r="H545" s="44">
        <v>0</v>
      </c>
      <c r="I545" s="44">
        <v>197503.93</v>
      </c>
      <c r="J545" s="44">
        <v>0</v>
      </c>
      <c r="K545" s="44">
        <v>0</v>
      </c>
      <c r="L545" s="44">
        <v>0</v>
      </c>
      <c r="M545" s="44">
        <f t="shared" si="57"/>
        <v>200000</v>
      </c>
      <c r="N545" s="44">
        <f t="shared" si="58"/>
        <v>197503.93</v>
      </c>
    </row>
    <row r="546" spans="2:14" ht="126" x14ac:dyDescent="0.2">
      <c r="B546" s="46"/>
      <c r="C546" s="46"/>
      <c r="D546" s="46"/>
      <c r="E546" s="34"/>
      <c r="F546" s="52" t="s">
        <v>636</v>
      </c>
      <c r="G546" s="44">
        <v>195000</v>
      </c>
      <c r="H546" s="44">
        <v>0</v>
      </c>
      <c r="I546" s="44">
        <v>188604.05</v>
      </c>
      <c r="J546" s="44">
        <v>0</v>
      </c>
      <c r="K546" s="44">
        <v>0</v>
      </c>
      <c r="L546" s="44">
        <v>0</v>
      </c>
      <c r="M546" s="44">
        <f t="shared" si="57"/>
        <v>195000</v>
      </c>
      <c r="N546" s="44">
        <f t="shared" si="58"/>
        <v>188604.05</v>
      </c>
    </row>
    <row r="547" spans="2:14" ht="47.25" x14ac:dyDescent="0.2">
      <c r="B547" s="46"/>
      <c r="C547" s="46"/>
      <c r="D547" s="46"/>
      <c r="E547" s="34"/>
      <c r="F547" s="52" t="s">
        <v>637</v>
      </c>
      <c r="G547" s="44">
        <v>10590.5</v>
      </c>
      <c r="H547" s="44">
        <v>0</v>
      </c>
      <c r="I547" s="44">
        <f>135000-124409.5</f>
        <v>10590.5</v>
      </c>
      <c r="J547" s="44">
        <v>0</v>
      </c>
      <c r="K547" s="44">
        <v>0</v>
      </c>
      <c r="L547" s="44">
        <v>0</v>
      </c>
      <c r="M547" s="44">
        <f t="shared" si="57"/>
        <v>10590.5</v>
      </c>
      <c r="N547" s="44">
        <f t="shared" si="58"/>
        <v>10590.5</v>
      </c>
    </row>
    <row r="548" spans="2:14" ht="78.75" hidden="1" x14ac:dyDescent="0.2">
      <c r="B548" s="64"/>
      <c r="C548" s="64"/>
      <c r="D548" s="64"/>
      <c r="E548" s="88"/>
      <c r="F548" s="126" t="s">
        <v>342</v>
      </c>
      <c r="G548" s="190" t="e">
        <f>#REF!+J548</f>
        <v>#REF!</v>
      </c>
      <c r="H548" s="190"/>
      <c r="I548" s="190"/>
      <c r="J548" s="190">
        <f>J549</f>
        <v>0</v>
      </c>
      <c r="K548" s="190"/>
      <c r="L548" s="43"/>
      <c r="M548" s="44" t="e">
        <f t="shared" si="57"/>
        <v>#REF!</v>
      </c>
      <c r="N548" s="44">
        <f t="shared" si="58"/>
        <v>0</v>
      </c>
    </row>
    <row r="549" spans="2:14" ht="31.5" hidden="1" x14ac:dyDescent="0.2">
      <c r="B549" s="64" t="s">
        <v>378</v>
      </c>
      <c r="C549" s="64" t="s">
        <v>328</v>
      </c>
      <c r="D549" s="64" t="s">
        <v>127</v>
      </c>
      <c r="E549" s="88" t="s">
        <v>327</v>
      </c>
      <c r="F549" s="127" t="s">
        <v>341</v>
      </c>
      <c r="G549" s="191" t="e">
        <f>#REF!+J549</f>
        <v>#REF!</v>
      </c>
      <c r="H549" s="191"/>
      <c r="I549" s="191"/>
      <c r="J549" s="191">
        <v>0</v>
      </c>
      <c r="K549" s="191"/>
      <c r="L549" s="44"/>
      <c r="M549" s="44" t="e">
        <f t="shared" si="57"/>
        <v>#REF!</v>
      </c>
      <c r="N549" s="44">
        <f t="shared" si="58"/>
        <v>0</v>
      </c>
    </row>
    <row r="550" spans="2:14" ht="31.5" hidden="1" x14ac:dyDescent="0.2">
      <c r="B550" s="64"/>
      <c r="C550" s="64"/>
      <c r="D550" s="64"/>
      <c r="E550" s="88"/>
      <c r="F550" s="127" t="s">
        <v>180</v>
      </c>
      <c r="G550" s="190" t="e">
        <f>#REF!+J550</f>
        <v>#REF!</v>
      </c>
      <c r="H550" s="190"/>
      <c r="I550" s="190"/>
      <c r="J550" s="190">
        <f>J553+J551+J552</f>
        <v>0</v>
      </c>
      <c r="K550" s="190"/>
      <c r="L550" s="43"/>
      <c r="M550" s="44" t="e">
        <f t="shared" si="57"/>
        <v>#REF!</v>
      </c>
      <c r="N550" s="44">
        <f t="shared" si="58"/>
        <v>0</v>
      </c>
    </row>
    <row r="551" spans="2:14" ht="31.5" hidden="1" x14ac:dyDescent="0.2">
      <c r="B551" s="64"/>
      <c r="C551" s="64" t="s">
        <v>30</v>
      </c>
      <c r="D551" s="64" t="s">
        <v>136</v>
      </c>
      <c r="E551" s="88" t="s">
        <v>31</v>
      </c>
      <c r="F551" s="127"/>
      <c r="G551" s="191" t="e">
        <f>#REF!+J551</f>
        <v>#REF!</v>
      </c>
      <c r="H551" s="191"/>
      <c r="I551" s="191"/>
      <c r="J551" s="191">
        <f>2084000-2084000</f>
        <v>0</v>
      </c>
      <c r="K551" s="191"/>
      <c r="L551" s="44"/>
      <c r="M551" s="44" t="e">
        <f t="shared" si="57"/>
        <v>#REF!</v>
      </c>
      <c r="N551" s="44">
        <f t="shared" si="58"/>
        <v>0</v>
      </c>
    </row>
    <row r="552" spans="2:14" ht="31.5" hidden="1" x14ac:dyDescent="0.2">
      <c r="B552" s="64" t="s">
        <v>444</v>
      </c>
      <c r="C552" s="64" t="s">
        <v>15</v>
      </c>
      <c r="D552" s="64" t="s">
        <v>10</v>
      </c>
      <c r="E552" s="88" t="s">
        <v>16</v>
      </c>
      <c r="F552" s="127"/>
      <c r="G552" s="191" t="e">
        <f>#REF!+J552</f>
        <v>#REF!</v>
      </c>
      <c r="H552" s="191"/>
      <c r="I552" s="191"/>
      <c r="J552" s="191">
        <f>5277800+253544+174230-5705574</f>
        <v>0</v>
      </c>
      <c r="K552" s="191"/>
      <c r="L552" s="44"/>
      <c r="M552" s="44" t="e">
        <f t="shared" si="57"/>
        <v>#REF!</v>
      </c>
      <c r="N552" s="44">
        <f t="shared" si="58"/>
        <v>0</v>
      </c>
    </row>
    <row r="553" spans="2:14" ht="9" hidden="1" customHeight="1" x14ac:dyDescent="0.2">
      <c r="B553" s="64" t="s">
        <v>375</v>
      </c>
      <c r="C553" s="64" t="s">
        <v>9</v>
      </c>
      <c r="D553" s="64" t="s">
        <v>10</v>
      </c>
      <c r="E553" s="88" t="s">
        <v>11</v>
      </c>
      <c r="F553" s="127" t="s">
        <v>309</v>
      </c>
      <c r="G553" s="191" t="e">
        <f>#REF!+J553</f>
        <v>#REF!</v>
      </c>
      <c r="H553" s="191"/>
      <c r="I553" s="191"/>
      <c r="J553" s="191"/>
      <c r="K553" s="191"/>
      <c r="L553" s="44"/>
      <c r="M553" s="44" t="e">
        <f t="shared" si="57"/>
        <v>#REF!</v>
      </c>
      <c r="N553" s="44">
        <f t="shared" si="58"/>
        <v>0</v>
      </c>
    </row>
    <row r="554" spans="2:14" ht="31.5" x14ac:dyDescent="0.2">
      <c r="B554" s="46"/>
      <c r="C554" s="46"/>
      <c r="D554" s="46"/>
      <c r="E554" s="34"/>
      <c r="F554" s="52" t="s">
        <v>639</v>
      </c>
      <c r="G554" s="43">
        <f>G555+G556</f>
        <v>198600</v>
      </c>
      <c r="H554" s="43">
        <f t="shared" ref="H554:N554" si="73">H555+H556</f>
        <v>100000</v>
      </c>
      <c r="I554" s="43">
        <f t="shared" si="73"/>
        <v>100000</v>
      </c>
      <c r="J554" s="43">
        <f t="shared" si="73"/>
        <v>0</v>
      </c>
      <c r="K554" s="43">
        <f t="shared" si="73"/>
        <v>0</v>
      </c>
      <c r="L554" s="43">
        <f t="shared" si="73"/>
        <v>0</v>
      </c>
      <c r="M554" s="43">
        <f t="shared" si="73"/>
        <v>198600</v>
      </c>
      <c r="N554" s="43">
        <f t="shared" si="73"/>
        <v>100000</v>
      </c>
    </row>
    <row r="555" spans="2:14" ht="73.5" customHeight="1" x14ac:dyDescent="0.2">
      <c r="B555" s="46" t="s">
        <v>375</v>
      </c>
      <c r="C555" s="46" t="s">
        <v>9</v>
      </c>
      <c r="D555" s="46" t="s">
        <v>10</v>
      </c>
      <c r="E555" s="34" t="s">
        <v>11</v>
      </c>
      <c r="F555" s="52" t="s">
        <v>708</v>
      </c>
      <c r="G555" s="44">
        <v>100000</v>
      </c>
      <c r="H555" s="44">
        <v>100000</v>
      </c>
      <c r="I555" s="44">
        <v>100000</v>
      </c>
      <c r="J555" s="44">
        <v>0</v>
      </c>
      <c r="K555" s="44"/>
      <c r="L555" s="44">
        <v>0</v>
      </c>
      <c r="M555" s="44">
        <f t="shared" si="57"/>
        <v>100000</v>
      </c>
      <c r="N555" s="44">
        <f t="shared" si="58"/>
        <v>100000</v>
      </c>
    </row>
    <row r="556" spans="2:14" ht="57" customHeight="1" x14ac:dyDescent="0.2">
      <c r="B556" s="46" t="s">
        <v>375</v>
      </c>
      <c r="C556" s="46" t="s">
        <v>9</v>
      </c>
      <c r="D556" s="46" t="s">
        <v>10</v>
      </c>
      <c r="E556" s="34" t="s">
        <v>11</v>
      </c>
      <c r="F556" s="52" t="s">
        <v>709</v>
      </c>
      <c r="G556" s="44">
        <v>98600</v>
      </c>
      <c r="H556" s="44"/>
      <c r="I556" s="44">
        <v>0</v>
      </c>
      <c r="J556" s="44">
        <v>0</v>
      </c>
      <c r="K556" s="44"/>
      <c r="L556" s="44">
        <v>0</v>
      </c>
      <c r="M556" s="44">
        <f>G556+J556</f>
        <v>98600</v>
      </c>
      <c r="N556" s="44">
        <f t="shared" si="58"/>
        <v>0</v>
      </c>
    </row>
    <row r="557" spans="2:14" ht="36" customHeight="1" x14ac:dyDescent="0.25">
      <c r="B557" s="53"/>
      <c r="C557" s="145"/>
      <c r="D557" s="145"/>
      <c r="E557" s="145"/>
      <c r="F557" s="146" t="s">
        <v>638</v>
      </c>
      <c r="G557" s="202">
        <f t="shared" ref="G557:L557" si="74">G558+G580+G589</f>
        <v>682325</v>
      </c>
      <c r="H557" s="202">
        <f t="shared" si="74"/>
        <v>74999</v>
      </c>
      <c r="I557" s="202">
        <f t="shared" si="74"/>
        <v>440835.06</v>
      </c>
      <c r="J557" s="202">
        <f t="shared" si="74"/>
        <v>105000</v>
      </c>
      <c r="K557" s="202">
        <f t="shared" si="74"/>
        <v>0</v>
      </c>
      <c r="L557" s="202">
        <f t="shared" si="74"/>
        <v>72000</v>
      </c>
      <c r="M557" s="43">
        <f t="shared" si="57"/>
        <v>787325</v>
      </c>
      <c r="N557" s="43">
        <f t="shared" si="58"/>
        <v>512835.06</v>
      </c>
    </row>
    <row r="558" spans="2:14" ht="37.5" customHeight="1" x14ac:dyDescent="0.25">
      <c r="B558" s="46" t="s">
        <v>385</v>
      </c>
      <c r="C558" s="46" t="s">
        <v>30</v>
      </c>
      <c r="D558" s="46" t="s">
        <v>136</v>
      </c>
      <c r="E558" s="34" t="s">
        <v>31</v>
      </c>
      <c r="F558" s="146"/>
      <c r="G558" s="198">
        <f t="shared" ref="G558:L558" si="75">SUM(G559:G578)</f>
        <v>553425</v>
      </c>
      <c r="H558" s="198">
        <f t="shared" si="75"/>
        <v>54999</v>
      </c>
      <c r="I558" s="198">
        <f t="shared" si="75"/>
        <v>314885.06</v>
      </c>
      <c r="J558" s="198">
        <f t="shared" si="75"/>
        <v>0</v>
      </c>
      <c r="K558" s="198">
        <f t="shared" si="75"/>
        <v>0</v>
      </c>
      <c r="L558" s="198">
        <f t="shared" si="75"/>
        <v>0</v>
      </c>
      <c r="M558" s="44">
        <f t="shared" si="57"/>
        <v>553425</v>
      </c>
      <c r="N558" s="44">
        <f t="shared" si="58"/>
        <v>314885.06</v>
      </c>
    </row>
    <row r="559" spans="2:14" ht="47.25" x14ac:dyDescent="0.2">
      <c r="B559" s="46"/>
      <c r="C559" s="46"/>
      <c r="D559" s="46"/>
      <c r="E559" s="34"/>
      <c r="F559" s="147" t="s">
        <v>739</v>
      </c>
      <c r="G559" s="198">
        <v>60000</v>
      </c>
      <c r="H559" s="198">
        <v>0</v>
      </c>
      <c r="I559" s="198">
        <v>59920</v>
      </c>
      <c r="J559" s="198">
        <v>0</v>
      </c>
      <c r="K559" s="198">
        <v>0</v>
      </c>
      <c r="L559" s="198">
        <v>0</v>
      </c>
      <c r="M559" s="44">
        <f t="shared" si="57"/>
        <v>60000</v>
      </c>
      <c r="N559" s="44">
        <f t="shared" si="58"/>
        <v>59920</v>
      </c>
    </row>
    <row r="560" spans="2:14" ht="47.25" x14ac:dyDescent="0.2">
      <c r="B560" s="46"/>
      <c r="C560" s="46"/>
      <c r="D560" s="46"/>
      <c r="E560" s="34"/>
      <c r="F560" s="147" t="s">
        <v>738</v>
      </c>
      <c r="G560" s="198">
        <v>20000</v>
      </c>
      <c r="H560" s="198">
        <v>0</v>
      </c>
      <c r="I560" s="198">
        <v>20000</v>
      </c>
      <c r="J560" s="198">
        <v>0</v>
      </c>
      <c r="K560" s="198">
        <v>0</v>
      </c>
      <c r="L560" s="198">
        <v>0</v>
      </c>
      <c r="M560" s="44">
        <f t="shared" si="57"/>
        <v>20000</v>
      </c>
      <c r="N560" s="44">
        <f t="shared" si="58"/>
        <v>20000</v>
      </c>
    </row>
    <row r="561" spans="2:14" ht="31.5" x14ac:dyDescent="0.2">
      <c r="B561" s="148"/>
      <c r="C561" s="148"/>
      <c r="D561" s="148"/>
      <c r="E561" s="149"/>
      <c r="F561" s="147" t="s">
        <v>761</v>
      </c>
      <c r="G561" s="198">
        <v>35000</v>
      </c>
      <c r="H561" s="198">
        <v>0</v>
      </c>
      <c r="I561" s="198">
        <v>0</v>
      </c>
      <c r="J561" s="198">
        <v>0</v>
      </c>
      <c r="K561" s="198">
        <v>0</v>
      </c>
      <c r="L561" s="198">
        <v>0</v>
      </c>
      <c r="M561" s="44">
        <f t="shared" si="57"/>
        <v>35000</v>
      </c>
      <c r="N561" s="44">
        <f t="shared" si="58"/>
        <v>0</v>
      </c>
    </row>
    <row r="562" spans="2:14" ht="47.25" x14ac:dyDescent="0.2">
      <c r="B562" s="148"/>
      <c r="C562" s="148"/>
      <c r="D562" s="148"/>
      <c r="E562" s="149"/>
      <c r="F562" s="147" t="s">
        <v>710</v>
      </c>
      <c r="G562" s="198">
        <v>25000</v>
      </c>
      <c r="H562" s="198">
        <v>0</v>
      </c>
      <c r="I562" s="198">
        <v>22966.799999999999</v>
      </c>
      <c r="J562" s="198">
        <v>0</v>
      </c>
      <c r="K562" s="198">
        <v>0</v>
      </c>
      <c r="L562" s="198">
        <v>0</v>
      </c>
      <c r="M562" s="44">
        <f t="shared" si="57"/>
        <v>25000</v>
      </c>
      <c r="N562" s="44">
        <f t="shared" si="58"/>
        <v>22966.799999999999</v>
      </c>
    </row>
    <row r="563" spans="2:14" ht="31.5" x14ac:dyDescent="0.2">
      <c r="B563" s="148"/>
      <c r="C563" s="148"/>
      <c r="D563" s="148"/>
      <c r="E563" s="149"/>
      <c r="F563" s="147" t="s">
        <v>737</v>
      </c>
      <c r="G563" s="198">
        <v>20000</v>
      </c>
      <c r="H563" s="198">
        <v>0</v>
      </c>
      <c r="I563" s="198">
        <v>20000</v>
      </c>
      <c r="J563" s="198">
        <v>0</v>
      </c>
      <c r="K563" s="198">
        <v>0</v>
      </c>
      <c r="L563" s="198">
        <v>0</v>
      </c>
      <c r="M563" s="44">
        <f t="shared" si="57"/>
        <v>20000</v>
      </c>
      <c r="N563" s="44">
        <f t="shared" si="58"/>
        <v>20000</v>
      </c>
    </row>
    <row r="564" spans="2:14" ht="39.75" customHeight="1" x14ac:dyDescent="0.2">
      <c r="B564" s="148"/>
      <c r="C564" s="148"/>
      <c r="D564" s="148"/>
      <c r="E564" s="149"/>
      <c r="F564" s="147" t="s">
        <v>711</v>
      </c>
      <c r="G564" s="198">
        <v>49899</v>
      </c>
      <c r="H564" s="198">
        <v>49899</v>
      </c>
      <c r="I564" s="198">
        <v>49899</v>
      </c>
      <c r="J564" s="198">
        <v>0</v>
      </c>
      <c r="K564" s="198">
        <v>0</v>
      </c>
      <c r="L564" s="198">
        <v>0</v>
      </c>
      <c r="M564" s="44">
        <f t="shared" si="57"/>
        <v>49899</v>
      </c>
      <c r="N564" s="44">
        <f t="shared" si="58"/>
        <v>49899</v>
      </c>
    </row>
    <row r="565" spans="2:14" ht="42" customHeight="1" x14ac:dyDescent="0.2">
      <c r="B565" s="148"/>
      <c r="C565" s="148"/>
      <c r="D565" s="148"/>
      <c r="E565" s="149"/>
      <c r="F565" s="147" t="s">
        <v>736</v>
      </c>
      <c r="G565" s="198">
        <v>10000</v>
      </c>
      <c r="H565" s="198">
        <v>0</v>
      </c>
      <c r="I565" s="198">
        <v>0</v>
      </c>
      <c r="J565" s="198">
        <v>0</v>
      </c>
      <c r="K565" s="198">
        <v>0</v>
      </c>
      <c r="L565" s="198">
        <v>0</v>
      </c>
      <c r="M565" s="44">
        <f t="shared" si="57"/>
        <v>10000</v>
      </c>
      <c r="N565" s="44">
        <f t="shared" si="58"/>
        <v>0</v>
      </c>
    </row>
    <row r="566" spans="2:14" ht="31.5" x14ac:dyDescent="0.2">
      <c r="B566" s="148"/>
      <c r="C566" s="148"/>
      <c r="D566" s="148"/>
      <c r="E566" s="149"/>
      <c r="F566" s="147" t="s">
        <v>735</v>
      </c>
      <c r="G566" s="198">
        <v>49900</v>
      </c>
      <c r="H566" s="198">
        <v>0</v>
      </c>
      <c r="I566" s="198">
        <v>0</v>
      </c>
      <c r="J566" s="198">
        <v>0</v>
      </c>
      <c r="K566" s="198">
        <v>0</v>
      </c>
      <c r="L566" s="198">
        <v>0</v>
      </c>
      <c r="M566" s="44">
        <f t="shared" si="57"/>
        <v>49900</v>
      </c>
      <c r="N566" s="44">
        <f t="shared" si="58"/>
        <v>0</v>
      </c>
    </row>
    <row r="567" spans="2:14" ht="54" customHeight="1" x14ac:dyDescent="0.2">
      <c r="B567" s="148"/>
      <c r="C567" s="148"/>
      <c r="D567" s="148"/>
      <c r="E567" s="149"/>
      <c r="F567" s="147" t="s">
        <v>734</v>
      </c>
      <c r="G567" s="198">
        <v>43998</v>
      </c>
      <c r="H567" s="198">
        <v>0</v>
      </c>
      <c r="I567" s="198">
        <v>42295.199999999997</v>
      </c>
      <c r="J567" s="198">
        <v>0</v>
      </c>
      <c r="K567" s="198">
        <v>0</v>
      </c>
      <c r="L567" s="198">
        <v>0</v>
      </c>
      <c r="M567" s="44">
        <f t="shared" si="57"/>
        <v>43998</v>
      </c>
      <c r="N567" s="44">
        <f t="shared" si="58"/>
        <v>42295.199999999997</v>
      </c>
    </row>
    <row r="568" spans="2:14" ht="31.5" x14ac:dyDescent="0.2">
      <c r="B568" s="148"/>
      <c r="C568" s="148"/>
      <c r="D568" s="148"/>
      <c r="E568" s="149"/>
      <c r="F568" s="147" t="s">
        <v>733</v>
      </c>
      <c r="G568" s="198">
        <v>40000</v>
      </c>
      <c r="H568" s="198">
        <v>0</v>
      </c>
      <c r="I568" s="198">
        <v>0</v>
      </c>
      <c r="J568" s="198">
        <v>0</v>
      </c>
      <c r="K568" s="198">
        <v>0</v>
      </c>
      <c r="L568" s="198">
        <v>0</v>
      </c>
      <c r="M568" s="44">
        <f t="shared" si="57"/>
        <v>40000</v>
      </c>
      <c r="N568" s="44">
        <f t="shared" si="58"/>
        <v>0</v>
      </c>
    </row>
    <row r="569" spans="2:14" ht="49.5" customHeight="1" x14ac:dyDescent="0.2">
      <c r="B569" s="148"/>
      <c r="C569" s="148"/>
      <c r="D569" s="148"/>
      <c r="E569" s="149"/>
      <c r="F569" s="147" t="s">
        <v>732</v>
      </c>
      <c r="G569" s="198">
        <v>25000</v>
      </c>
      <c r="H569" s="198">
        <v>0</v>
      </c>
      <c r="I569" s="198">
        <v>22545.599999999999</v>
      </c>
      <c r="J569" s="198">
        <v>0</v>
      </c>
      <c r="K569" s="198">
        <v>0</v>
      </c>
      <c r="L569" s="198">
        <v>0</v>
      </c>
      <c r="M569" s="44">
        <f t="shared" si="57"/>
        <v>25000</v>
      </c>
      <c r="N569" s="44">
        <f t="shared" si="58"/>
        <v>22545.599999999999</v>
      </c>
    </row>
    <row r="570" spans="2:14" ht="52.5" customHeight="1" x14ac:dyDescent="0.2">
      <c r="B570" s="148"/>
      <c r="C570" s="148"/>
      <c r="D570" s="148"/>
      <c r="E570" s="149"/>
      <c r="F570" s="147" t="s">
        <v>731</v>
      </c>
      <c r="G570" s="198">
        <v>25000</v>
      </c>
      <c r="H570" s="198">
        <v>0</v>
      </c>
      <c r="I570" s="198">
        <v>22275.18</v>
      </c>
      <c r="J570" s="198">
        <v>0</v>
      </c>
      <c r="K570" s="198">
        <v>0</v>
      </c>
      <c r="L570" s="198">
        <v>0</v>
      </c>
      <c r="M570" s="44">
        <f t="shared" si="57"/>
        <v>25000</v>
      </c>
      <c r="N570" s="44">
        <f t="shared" si="58"/>
        <v>22275.18</v>
      </c>
    </row>
    <row r="571" spans="2:14" ht="39.75" customHeight="1" x14ac:dyDescent="0.2">
      <c r="B571" s="148"/>
      <c r="C571" s="148"/>
      <c r="D571" s="148"/>
      <c r="E571" s="149"/>
      <c r="F571" s="147" t="s">
        <v>730</v>
      </c>
      <c r="G571" s="198">
        <v>12000</v>
      </c>
      <c r="H571" s="198">
        <v>0</v>
      </c>
      <c r="I571" s="198">
        <v>0</v>
      </c>
      <c r="J571" s="198">
        <v>0</v>
      </c>
      <c r="K571" s="198">
        <v>0</v>
      </c>
      <c r="L571" s="198">
        <v>0</v>
      </c>
      <c r="M571" s="44">
        <f t="shared" si="57"/>
        <v>12000</v>
      </c>
      <c r="N571" s="44">
        <f t="shared" si="58"/>
        <v>0</v>
      </c>
    </row>
    <row r="572" spans="2:14" ht="34.5" customHeight="1" x14ac:dyDescent="0.2">
      <c r="B572" s="148"/>
      <c r="C572" s="148"/>
      <c r="D572" s="148"/>
      <c r="E572" s="149"/>
      <c r="F572" s="147" t="s">
        <v>762</v>
      </c>
      <c r="G572" s="198">
        <v>20000</v>
      </c>
      <c r="H572" s="198">
        <v>0</v>
      </c>
      <c r="I572" s="198">
        <v>19883.28</v>
      </c>
      <c r="J572" s="198">
        <v>0</v>
      </c>
      <c r="K572" s="198">
        <v>0</v>
      </c>
      <c r="L572" s="198">
        <v>0</v>
      </c>
      <c r="M572" s="44">
        <f t="shared" si="57"/>
        <v>20000</v>
      </c>
      <c r="N572" s="44">
        <f t="shared" si="58"/>
        <v>19883.28</v>
      </c>
    </row>
    <row r="573" spans="2:14" ht="47.25" x14ac:dyDescent="0.2">
      <c r="B573" s="148"/>
      <c r="C573" s="148"/>
      <c r="D573" s="148"/>
      <c r="E573" s="149"/>
      <c r="F573" s="147" t="s">
        <v>729</v>
      </c>
      <c r="G573" s="198">
        <v>40000</v>
      </c>
      <c r="H573" s="198">
        <v>0</v>
      </c>
      <c r="I573" s="198">
        <v>0</v>
      </c>
      <c r="J573" s="198">
        <v>0</v>
      </c>
      <c r="K573" s="198">
        <v>0</v>
      </c>
      <c r="L573" s="198">
        <v>0</v>
      </c>
      <c r="M573" s="44">
        <f t="shared" si="57"/>
        <v>40000</v>
      </c>
      <c r="N573" s="44">
        <f t="shared" si="58"/>
        <v>0</v>
      </c>
    </row>
    <row r="574" spans="2:14" ht="31.5" hidden="1" x14ac:dyDescent="0.2">
      <c r="B574" s="148"/>
      <c r="C574" s="148"/>
      <c r="D574" s="148"/>
      <c r="E574" s="149"/>
      <c r="F574" s="147" t="s">
        <v>595</v>
      </c>
      <c r="G574" s="198">
        <v>0</v>
      </c>
      <c r="H574" s="198">
        <v>0</v>
      </c>
      <c r="I574" s="198">
        <v>0</v>
      </c>
      <c r="J574" s="198">
        <v>0</v>
      </c>
      <c r="K574" s="198">
        <v>0</v>
      </c>
      <c r="L574" s="198">
        <v>0</v>
      </c>
      <c r="M574" s="44">
        <f t="shared" si="57"/>
        <v>0</v>
      </c>
      <c r="N574" s="44">
        <f t="shared" si="58"/>
        <v>0</v>
      </c>
    </row>
    <row r="575" spans="2:14" ht="34.5" customHeight="1" x14ac:dyDescent="0.2">
      <c r="B575" s="148"/>
      <c r="C575" s="148"/>
      <c r="D575" s="148"/>
      <c r="E575" s="149"/>
      <c r="F575" s="147" t="s">
        <v>728</v>
      </c>
      <c r="G575" s="198">
        <v>12528</v>
      </c>
      <c r="H575" s="198">
        <v>0</v>
      </c>
      <c r="I575" s="198">
        <v>0</v>
      </c>
      <c r="J575" s="198">
        <v>0</v>
      </c>
      <c r="K575" s="198">
        <v>0</v>
      </c>
      <c r="L575" s="198">
        <v>0</v>
      </c>
      <c r="M575" s="44">
        <f t="shared" si="57"/>
        <v>12528</v>
      </c>
      <c r="N575" s="44">
        <f t="shared" si="58"/>
        <v>0</v>
      </c>
    </row>
    <row r="576" spans="2:14" ht="53.25" customHeight="1" x14ac:dyDescent="0.25">
      <c r="B576" s="148"/>
      <c r="C576" s="148"/>
      <c r="D576" s="148"/>
      <c r="E576" s="149"/>
      <c r="F576" s="218" t="s">
        <v>727</v>
      </c>
      <c r="G576" s="198">
        <v>30000</v>
      </c>
      <c r="H576" s="198"/>
      <c r="I576" s="198">
        <v>0</v>
      </c>
      <c r="J576" s="198">
        <v>0</v>
      </c>
      <c r="K576" s="198"/>
      <c r="L576" s="198">
        <v>0</v>
      </c>
      <c r="M576" s="44">
        <f t="shared" si="57"/>
        <v>30000</v>
      </c>
      <c r="N576" s="44">
        <f t="shared" si="58"/>
        <v>0</v>
      </c>
    </row>
    <row r="577" spans="2:14" ht="24.75" customHeight="1" x14ac:dyDescent="0.2">
      <c r="B577" s="148"/>
      <c r="C577" s="148"/>
      <c r="D577" s="148"/>
      <c r="E577" s="149"/>
      <c r="F577" s="147" t="s">
        <v>726</v>
      </c>
      <c r="G577" s="198">
        <v>30000</v>
      </c>
      <c r="H577" s="198"/>
      <c r="I577" s="198">
        <v>30000</v>
      </c>
      <c r="J577" s="198">
        <v>0</v>
      </c>
      <c r="K577" s="198"/>
      <c r="L577" s="198">
        <v>0</v>
      </c>
      <c r="M577" s="44">
        <f t="shared" si="57"/>
        <v>30000</v>
      </c>
      <c r="N577" s="44">
        <f t="shared" si="58"/>
        <v>30000</v>
      </c>
    </row>
    <row r="578" spans="2:14" ht="31.5" x14ac:dyDescent="0.2">
      <c r="B578" s="46"/>
      <c r="C578" s="46"/>
      <c r="D578" s="46"/>
      <c r="E578" s="34"/>
      <c r="F578" s="150" t="s">
        <v>725</v>
      </c>
      <c r="G578" s="189">
        <v>5100</v>
      </c>
      <c r="H578" s="189">
        <v>5100</v>
      </c>
      <c r="I578" s="189">
        <v>5100</v>
      </c>
      <c r="J578" s="189">
        <v>0</v>
      </c>
      <c r="K578" s="189">
        <v>0</v>
      </c>
      <c r="L578" s="189">
        <v>0</v>
      </c>
      <c r="M578" s="44">
        <f>G578+J578</f>
        <v>5100</v>
      </c>
      <c r="N578" s="44">
        <f t="shared" si="58"/>
        <v>5100</v>
      </c>
    </row>
    <row r="579" spans="2:14" ht="31.5" hidden="1" x14ac:dyDescent="0.2">
      <c r="B579" s="46"/>
      <c r="C579" s="46"/>
      <c r="D579" s="46"/>
      <c r="E579" s="34"/>
      <c r="F579" s="150" t="s">
        <v>596</v>
      </c>
      <c r="G579" s="189"/>
      <c r="H579" s="189"/>
      <c r="I579" s="189"/>
      <c r="J579" s="189"/>
      <c r="K579" s="189"/>
      <c r="L579" s="189"/>
      <c r="M579" s="44"/>
      <c r="N579" s="44">
        <f t="shared" si="58"/>
        <v>0</v>
      </c>
    </row>
    <row r="580" spans="2:14" ht="31.5" x14ac:dyDescent="0.2">
      <c r="B580" s="46" t="s">
        <v>375</v>
      </c>
      <c r="C580" s="46" t="s">
        <v>9</v>
      </c>
      <c r="D580" s="46" t="s">
        <v>10</v>
      </c>
      <c r="E580" s="34" t="s">
        <v>11</v>
      </c>
      <c r="F580" s="52"/>
      <c r="G580" s="189">
        <f t="shared" ref="G580:L580" si="76">G581+G582+G583+G584+G585+G586+G587+G588</f>
        <v>128900</v>
      </c>
      <c r="H580" s="189">
        <f t="shared" si="76"/>
        <v>20000</v>
      </c>
      <c r="I580" s="189">
        <f t="shared" si="76"/>
        <v>125950</v>
      </c>
      <c r="J580" s="189">
        <f t="shared" si="76"/>
        <v>0</v>
      </c>
      <c r="K580" s="189">
        <f t="shared" si="76"/>
        <v>0</v>
      </c>
      <c r="L580" s="189">
        <f t="shared" si="76"/>
        <v>0</v>
      </c>
      <c r="M580" s="44">
        <f t="shared" si="57"/>
        <v>128900</v>
      </c>
      <c r="N580" s="44">
        <f t="shared" si="58"/>
        <v>125950</v>
      </c>
    </row>
    <row r="581" spans="2:14" ht="33" customHeight="1" x14ac:dyDescent="0.2">
      <c r="B581" s="46"/>
      <c r="C581" s="46"/>
      <c r="D581" s="46"/>
      <c r="E581" s="34"/>
      <c r="F581" s="150" t="s">
        <v>724</v>
      </c>
      <c r="G581" s="189">
        <v>20000</v>
      </c>
      <c r="H581" s="189">
        <v>20000</v>
      </c>
      <c r="I581" s="189">
        <v>20000</v>
      </c>
      <c r="J581" s="189">
        <v>0</v>
      </c>
      <c r="K581" s="189">
        <v>0</v>
      </c>
      <c r="L581" s="189">
        <v>0</v>
      </c>
      <c r="M581" s="44">
        <f t="shared" si="57"/>
        <v>20000</v>
      </c>
      <c r="N581" s="44">
        <f t="shared" si="58"/>
        <v>20000</v>
      </c>
    </row>
    <row r="582" spans="2:14" hidden="1" x14ac:dyDescent="0.2">
      <c r="B582" s="46"/>
      <c r="C582" s="46"/>
      <c r="D582" s="46"/>
      <c r="E582" s="34"/>
      <c r="F582" s="150"/>
      <c r="G582" s="189"/>
      <c r="H582" s="189"/>
      <c r="I582" s="189">
        <v>0</v>
      </c>
      <c r="J582" s="189">
        <v>0</v>
      </c>
      <c r="K582" s="189">
        <v>0</v>
      </c>
      <c r="L582" s="189">
        <v>0</v>
      </c>
      <c r="M582" s="44">
        <f t="shared" si="57"/>
        <v>0</v>
      </c>
      <c r="N582" s="44">
        <f t="shared" si="58"/>
        <v>0</v>
      </c>
    </row>
    <row r="583" spans="2:14" ht="40.5" customHeight="1" x14ac:dyDescent="0.2">
      <c r="B583" s="46"/>
      <c r="C583" s="46"/>
      <c r="D583" s="46"/>
      <c r="E583" s="34"/>
      <c r="F583" s="150" t="s">
        <v>723</v>
      </c>
      <c r="G583" s="189">
        <v>93900</v>
      </c>
      <c r="H583" s="189">
        <v>0</v>
      </c>
      <c r="I583" s="189">
        <v>91000</v>
      </c>
      <c r="J583" s="189">
        <v>0</v>
      </c>
      <c r="K583" s="189">
        <v>0</v>
      </c>
      <c r="L583" s="189">
        <v>0</v>
      </c>
      <c r="M583" s="44">
        <f t="shared" si="57"/>
        <v>93900</v>
      </c>
      <c r="N583" s="44">
        <f t="shared" si="58"/>
        <v>91000</v>
      </c>
    </row>
    <row r="584" spans="2:14" ht="40.9" customHeight="1" x14ac:dyDescent="0.2">
      <c r="B584" s="46"/>
      <c r="C584" s="46"/>
      <c r="D584" s="46"/>
      <c r="E584" s="34"/>
      <c r="F584" s="150" t="s">
        <v>712</v>
      </c>
      <c r="G584" s="189">
        <v>15000</v>
      </c>
      <c r="H584" s="189">
        <v>0</v>
      </c>
      <c r="I584" s="189">
        <v>14950</v>
      </c>
      <c r="J584" s="189">
        <v>0</v>
      </c>
      <c r="K584" s="207">
        <v>0</v>
      </c>
      <c r="L584" s="189">
        <v>0</v>
      </c>
      <c r="M584" s="44">
        <f t="shared" si="57"/>
        <v>15000</v>
      </c>
      <c r="N584" s="44">
        <f t="shared" si="58"/>
        <v>14950</v>
      </c>
    </row>
    <row r="585" spans="2:14" ht="42.75" hidden="1" customHeight="1" x14ac:dyDescent="0.2">
      <c r="B585" s="46"/>
      <c r="C585" s="46"/>
      <c r="D585" s="46"/>
      <c r="E585" s="34"/>
      <c r="F585" s="150" t="s">
        <v>597</v>
      </c>
      <c r="G585" s="189">
        <v>0</v>
      </c>
      <c r="H585" s="189">
        <v>0</v>
      </c>
      <c r="I585" s="189">
        <v>0</v>
      </c>
      <c r="J585" s="189">
        <v>0</v>
      </c>
      <c r="K585" s="207">
        <v>0</v>
      </c>
      <c r="L585" s="189">
        <v>0</v>
      </c>
      <c r="M585" s="44">
        <f t="shared" si="57"/>
        <v>0</v>
      </c>
      <c r="N585" s="44">
        <f t="shared" si="58"/>
        <v>0</v>
      </c>
    </row>
    <row r="586" spans="2:14" ht="58.5" hidden="1" customHeight="1" x14ac:dyDescent="0.2">
      <c r="B586" s="46"/>
      <c r="C586" s="46"/>
      <c r="D586" s="46"/>
      <c r="E586" s="34"/>
      <c r="F586" s="150" t="s">
        <v>598</v>
      </c>
      <c r="G586" s="189">
        <v>0</v>
      </c>
      <c r="H586" s="189">
        <v>0</v>
      </c>
      <c r="I586" s="189">
        <v>0</v>
      </c>
      <c r="J586" s="189">
        <v>0</v>
      </c>
      <c r="K586" s="207">
        <v>0</v>
      </c>
      <c r="L586" s="189">
        <v>0</v>
      </c>
      <c r="M586" s="44">
        <f t="shared" si="57"/>
        <v>0</v>
      </c>
      <c r="N586" s="44">
        <f t="shared" si="58"/>
        <v>0</v>
      </c>
    </row>
    <row r="587" spans="2:14" ht="42.75" hidden="1" customHeight="1" x14ac:dyDescent="0.2">
      <c r="B587" s="46"/>
      <c r="C587" s="46"/>
      <c r="D587" s="46"/>
      <c r="E587" s="34"/>
      <c r="F587" s="150" t="s">
        <v>599</v>
      </c>
      <c r="G587" s="189">
        <v>0</v>
      </c>
      <c r="H587" s="189">
        <v>0</v>
      </c>
      <c r="I587" s="189">
        <v>0</v>
      </c>
      <c r="J587" s="189">
        <v>0</v>
      </c>
      <c r="K587" s="207">
        <v>0</v>
      </c>
      <c r="L587" s="189">
        <v>0</v>
      </c>
      <c r="M587" s="44">
        <f t="shared" si="57"/>
        <v>0</v>
      </c>
      <c r="N587" s="44">
        <f t="shared" si="58"/>
        <v>0</v>
      </c>
    </row>
    <row r="588" spans="2:14" hidden="1" x14ac:dyDescent="0.2">
      <c r="B588" s="46"/>
      <c r="C588" s="46"/>
      <c r="D588" s="46"/>
      <c r="E588" s="34"/>
      <c r="F588" s="150"/>
      <c r="G588" s="189"/>
      <c r="H588" s="189"/>
      <c r="I588" s="189"/>
      <c r="J588" s="189"/>
      <c r="K588" s="207"/>
      <c r="L588" s="189"/>
      <c r="M588" s="44">
        <f t="shared" si="57"/>
        <v>0</v>
      </c>
      <c r="N588" s="44">
        <f t="shared" si="58"/>
        <v>0</v>
      </c>
    </row>
    <row r="589" spans="2:14" ht="51" customHeight="1" x14ac:dyDescent="0.2">
      <c r="B589" s="46" t="s">
        <v>374</v>
      </c>
      <c r="C589" s="30" t="s">
        <v>4</v>
      </c>
      <c r="D589" s="30" t="s">
        <v>5</v>
      </c>
      <c r="E589" s="34" t="s">
        <v>6</v>
      </c>
      <c r="F589" s="52" t="s">
        <v>640</v>
      </c>
      <c r="G589" s="189">
        <v>0</v>
      </c>
      <c r="H589" s="189">
        <v>0</v>
      </c>
      <c r="I589" s="189">
        <v>0</v>
      </c>
      <c r="J589" s="189">
        <v>105000</v>
      </c>
      <c r="K589" s="207">
        <v>0</v>
      </c>
      <c r="L589" s="189">
        <v>72000</v>
      </c>
      <c r="M589" s="44">
        <f>G589+J589</f>
        <v>105000</v>
      </c>
      <c r="N589" s="44">
        <f>I589+L589</f>
        <v>72000</v>
      </c>
    </row>
    <row r="590" spans="2:14" hidden="1" x14ac:dyDescent="0.2">
      <c r="B590" s="64"/>
      <c r="C590" s="151"/>
      <c r="D590" s="151"/>
      <c r="E590" s="88"/>
      <c r="F590" s="68"/>
      <c r="G590" s="208"/>
      <c r="H590" s="208"/>
      <c r="I590" s="208"/>
      <c r="J590" s="208"/>
      <c r="K590" s="208"/>
      <c r="L590" s="142"/>
      <c r="M590" s="44">
        <f t="shared" si="57"/>
        <v>0</v>
      </c>
      <c r="N590" s="44">
        <f t="shared" si="58"/>
        <v>0</v>
      </c>
    </row>
    <row r="591" spans="2:14" x14ac:dyDescent="0.2">
      <c r="B591" s="46" t="s">
        <v>2</v>
      </c>
      <c r="C591" s="60"/>
      <c r="D591" s="60"/>
      <c r="E591" s="104" t="s">
        <v>7</v>
      </c>
      <c r="F591" s="59"/>
      <c r="G591" s="142">
        <f>G544+G537+G534+G522+G520+G502+G452+G557+G533+G554</f>
        <v>84569335.510000005</v>
      </c>
      <c r="H591" s="142">
        <f>H544+H537+H534+H522+H520+H502+H452+H557</f>
        <v>20950263.870000001</v>
      </c>
      <c r="I591" s="142">
        <f>I544+I537+I534+I522+I520+I502+I452+I557+I554</f>
        <v>80335570.590000004</v>
      </c>
      <c r="J591" s="142">
        <f>J544+J537+J534+J522+J520+J502+J452+J557+J533</f>
        <v>37713072</v>
      </c>
      <c r="K591" s="142">
        <f>K544+K537+K534+K522+K520+K502+K452+K557+K533</f>
        <v>6957000</v>
      </c>
      <c r="L591" s="142">
        <f>L544+L537+L534+L522+L520+L502+L452+L557+L533</f>
        <v>33616400.300000004</v>
      </c>
      <c r="M591" s="43">
        <f>G591+J591</f>
        <v>122282407.51000001</v>
      </c>
      <c r="N591" s="43">
        <f>I591+L591</f>
        <v>113951970.89000002</v>
      </c>
    </row>
    <row r="592" spans="2:14" ht="47.25" x14ac:dyDescent="0.25">
      <c r="B592" s="46" t="s">
        <v>384</v>
      </c>
      <c r="C592" s="152"/>
      <c r="D592" s="152"/>
      <c r="E592" s="110" t="s">
        <v>202</v>
      </c>
      <c r="F592" s="59"/>
      <c r="G592" s="210"/>
      <c r="H592" s="210"/>
      <c r="I592" s="210"/>
      <c r="J592" s="210"/>
      <c r="K592" s="210"/>
      <c r="L592" s="210"/>
      <c r="M592" s="44"/>
      <c r="N592" s="44"/>
    </row>
    <row r="593" spans="2:14" ht="47.25" hidden="1" x14ac:dyDescent="0.25">
      <c r="B593" s="153" t="s">
        <v>154</v>
      </c>
      <c r="C593" s="46"/>
      <c r="D593" s="46"/>
      <c r="E593" s="90" t="s">
        <v>202</v>
      </c>
      <c r="F593" s="59"/>
      <c r="G593" s="210"/>
      <c r="H593" s="210"/>
      <c r="I593" s="210"/>
      <c r="J593" s="210"/>
      <c r="K593" s="210"/>
      <c r="L593" s="210"/>
      <c r="M593" s="44"/>
      <c r="N593" s="44"/>
    </row>
    <row r="594" spans="2:14" ht="141.75" hidden="1" x14ac:dyDescent="0.2">
      <c r="B594" s="153" t="s">
        <v>415</v>
      </c>
      <c r="C594" s="46" t="s">
        <v>282</v>
      </c>
      <c r="D594" s="46" t="s">
        <v>10</v>
      </c>
      <c r="E594" s="50" t="s">
        <v>175</v>
      </c>
      <c r="F594" s="32" t="s">
        <v>419</v>
      </c>
      <c r="G594" s="210" t="e">
        <f>#REF!+J594</f>
        <v>#REF!</v>
      </c>
      <c r="H594" s="210"/>
      <c r="I594" s="212"/>
      <c r="J594" s="210">
        <v>0</v>
      </c>
      <c r="K594" s="210"/>
      <c r="L594" s="210"/>
      <c r="M594" s="44" t="e">
        <f t="shared" ref="M594:M599" si="77">G594+J594</f>
        <v>#REF!</v>
      </c>
      <c r="N594" s="44">
        <f t="shared" si="58"/>
        <v>0</v>
      </c>
    </row>
    <row r="595" spans="2:14" hidden="1" x14ac:dyDescent="0.2">
      <c r="B595" s="153"/>
      <c r="C595" s="46"/>
      <c r="D595" s="46"/>
      <c r="E595" s="50"/>
      <c r="F595" s="32"/>
      <c r="G595" s="210"/>
      <c r="H595" s="210"/>
      <c r="I595" s="212"/>
      <c r="J595" s="210"/>
      <c r="K595" s="210"/>
      <c r="L595" s="210"/>
      <c r="M595" s="44">
        <f t="shared" si="77"/>
        <v>0</v>
      </c>
      <c r="N595" s="44">
        <f t="shared" si="58"/>
        <v>0</v>
      </c>
    </row>
    <row r="596" spans="2:14" ht="63" hidden="1" x14ac:dyDescent="0.2">
      <c r="B596" s="58"/>
      <c r="C596" s="58"/>
      <c r="D596" s="58"/>
      <c r="E596" s="58"/>
      <c r="F596" s="59" t="s">
        <v>437</v>
      </c>
      <c r="G596" s="142">
        <f>G597+G598</f>
        <v>0</v>
      </c>
      <c r="H596" s="142"/>
      <c r="I596" s="142"/>
      <c r="J596" s="142">
        <f>J597+J598</f>
        <v>0</v>
      </c>
      <c r="K596" s="142"/>
      <c r="L596" s="142"/>
      <c r="M596" s="44">
        <f t="shared" si="77"/>
        <v>0</v>
      </c>
      <c r="N596" s="44">
        <f t="shared" si="58"/>
        <v>0</v>
      </c>
    </row>
    <row r="597" spans="2:14" ht="110.25" hidden="1" x14ac:dyDescent="0.2">
      <c r="B597" s="46" t="s">
        <v>436</v>
      </c>
      <c r="C597" s="46" t="s">
        <v>139</v>
      </c>
      <c r="D597" s="46" t="s">
        <v>18</v>
      </c>
      <c r="E597" s="50" t="s">
        <v>435</v>
      </c>
      <c r="F597" s="32" t="s">
        <v>442</v>
      </c>
      <c r="G597" s="189"/>
      <c r="H597" s="189"/>
      <c r="I597" s="189"/>
      <c r="J597" s="189"/>
      <c r="K597" s="189"/>
      <c r="L597" s="189"/>
      <c r="M597" s="44">
        <f t="shared" si="77"/>
        <v>0</v>
      </c>
      <c r="N597" s="44">
        <f t="shared" si="58"/>
        <v>0</v>
      </c>
    </row>
    <row r="598" spans="2:14" ht="63" hidden="1" x14ac:dyDescent="0.2">
      <c r="B598" s="46" t="s">
        <v>438</v>
      </c>
      <c r="C598" s="46" t="s">
        <v>141</v>
      </c>
      <c r="D598" s="46" t="s">
        <v>143</v>
      </c>
      <c r="E598" s="50" t="s">
        <v>413</v>
      </c>
      <c r="F598" s="32" t="s">
        <v>439</v>
      </c>
      <c r="G598" s="189"/>
      <c r="H598" s="189"/>
      <c r="I598" s="189"/>
      <c r="J598" s="189"/>
      <c r="K598" s="189"/>
      <c r="L598" s="189"/>
      <c r="M598" s="44">
        <f t="shared" si="77"/>
        <v>0</v>
      </c>
      <c r="N598" s="44">
        <f t="shared" si="58"/>
        <v>0</v>
      </c>
    </row>
    <row r="599" spans="2:14" ht="47.25" x14ac:dyDescent="0.2">
      <c r="B599" s="153" t="s">
        <v>155</v>
      </c>
      <c r="C599" s="153" t="s">
        <v>4</v>
      </c>
      <c r="D599" s="153" t="s">
        <v>5</v>
      </c>
      <c r="E599" s="155" t="s">
        <v>6</v>
      </c>
      <c r="F599" s="59" t="s">
        <v>344</v>
      </c>
      <c r="G599" s="142">
        <v>289245.13</v>
      </c>
      <c r="H599" s="142">
        <v>0</v>
      </c>
      <c r="I599" s="142">
        <v>0</v>
      </c>
      <c r="J599" s="142">
        <v>0</v>
      </c>
      <c r="K599" s="142">
        <v>0</v>
      </c>
      <c r="L599" s="142">
        <v>0</v>
      </c>
      <c r="M599" s="43">
        <f t="shared" si="77"/>
        <v>289245.13</v>
      </c>
      <c r="N599" s="43">
        <f>I599+L599</f>
        <v>0</v>
      </c>
    </row>
    <row r="600" spans="2:14" ht="110.25" hidden="1" x14ac:dyDescent="0.2">
      <c r="B600" s="154" t="s">
        <v>155</v>
      </c>
      <c r="C600" s="154" t="s">
        <v>4</v>
      </c>
      <c r="D600" s="154" t="s">
        <v>5</v>
      </c>
      <c r="E600" s="156" t="s">
        <v>6</v>
      </c>
      <c r="F600" s="66" t="s">
        <v>362</v>
      </c>
      <c r="G600" s="142" t="e">
        <f>#REF!+J600</f>
        <v>#REF!</v>
      </c>
      <c r="H600" s="142"/>
      <c r="I600" s="189"/>
      <c r="J600" s="142">
        <v>0</v>
      </c>
      <c r="K600" s="142"/>
      <c r="L600" s="142"/>
      <c r="M600" s="43" t="e">
        <f t="shared" ref="M600:M608" si="78">G600+J600</f>
        <v>#REF!</v>
      </c>
      <c r="N600" s="43">
        <f t="shared" ref="N600:N608" si="79">I600+L600</f>
        <v>0</v>
      </c>
    </row>
    <row r="601" spans="2:14" ht="63" hidden="1" x14ac:dyDescent="0.25">
      <c r="B601" s="154"/>
      <c r="C601" s="154"/>
      <c r="D601" s="64"/>
      <c r="E601" s="70"/>
      <c r="F601" s="66" t="s">
        <v>416</v>
      </c>
      <c r="G601" s="142" t="e">
        <f>#REF!+J601</f>
        <v>#REF!</v>
      </c>
      <c r="H601" s="142"/>
      <c r="I601" s="142"/>
      <c r="J601" s="142">
        <f>J602+J603</f>
        <v>0</v>
      </c>
      <c r="K601" s="142"/>
      <c r="L601" s="142"/>
      <c r="M601" s="43" t="e">
        <f t="shared" si="78"/>
        <v>#REF!</v>
      </c>
      <c r="N601" s="43">
        <f t="shared" si="79"/>
        <v>0</v>
      </c>
    </row>
    <row r="602" spans="2:14" ht="110.25" hidden="1" x14ac:dyDescent="0.2">
      <c r="B602" s="27">
        <v>3711010</v>
      </c>
      <c r="C602" s="64" t="s">
        <v>105</v>
      </c>
      <c r="D602" s="64" t="s">
        <v>144</v>
      </c>
      <c r="E602" s="88" t="s">
        <v>209</v>
      </c>
      <c r="F602" s="85" t="s">
        <v>417</v>
      </c>
      <c r="G602" s="189" t="e">
        <f>#REF!+J602</f>
        <v>#REF!</v>
      </c>
      <c r="H602" s="189"/>
      <c r="I602" s="189"/>
      <c r="J602" s="189"/>
      <c r="K602" s="189"/>
      <c r="L602" s="142"/>
      <c r="M602" s="43" t="e">
        <f t="shared" si="78"/>
        <v>#REF!</v>
      </c>
      <c r="N602" s="43">
        <f t="shared" si="79"/>
        <v>0</v>
      </c>
    </row>
    <row r="603" spans="2:14" ht="126" hidden="1" x14ac:dyDescent="0.2">
      <c r="B603" s="27">
        <v>3717322</v>
      </c>
      <c r="C603" s="64" t="s">
        <v>420</v>
      </c>
      <c r="D603" s="64" t="s">
        <v>18</v>
      </c>
      <c r="E603" s="88" t="s">
        <v>225</v>
      </c>
      <c r="F603" s="85" t="s">
        <v>421</v>
      </c>
      <c r="G603" s="189" t="e">
        <f>#REF!+J603</f>
        <v>#REF!</v>
      </c>
      <c r="H603" s="189"/>
      <c r="I603" s="189"/>
      <c r="J603" s="189">
        <f>1000000-1000000</f>
        <v>0</v>
      </c>
      <c r="K603" s="189"/>
      <c r="L603" s="142"/>
      <c r="M603" s="43" t="e">
        <f t="shared" si="78"/>
        <v>#REF!</v>
      </c>
      <c r="N603" s="43">
        <f t="shared" si="79"/>
        <v>0</v>
      </c>
    </row>
    <row r="604" spans="2:14" ht="141.75" hidden="1" x14ac:dyDescent="0.2">
      <c r="B604" s="27">
        <v>3717461</v>
      </c>
      <c r="C604" s="64" t="s">
        <v>141</v>
      </c>
      <c r="D604" s="64" t="s">
        <v>143</v>
      </c>
      <c r="E604" s="88" t="s">
        <v>413</v>
      </c>
      <c r="F604" s="157" t="s">
        <v>425</v>
      </c>
      <c r="G604" s="142" t="e">
        <f>#REF!+J604</f>
        <v>#REF!</v>
      </c>
      <c r="H604" s="142"/>
      <c r="I604" s="189"/>
      <c r="J604" s="189">
        <v>0</v>
      </c>
      <c r="K604" s="189"/>
      <c r="L604" s="142"/>
      <c r="M604" s="43" t="e">
        <f t="shared" si="78"/>
        <v>#REF!</v>
      </c>
      <c r="N604" s="43">
        <f t="shared" si="79"/>
        <v>0</v>
      </c>
    </row>
    <row r="605" spans="2:14" ht="110.25" hidden="1" x14ac:dyDescent="0.2">
      <c r="B605" s="153" t="s">
        <v>155</v>
      </c>
      <c r="C605" s="153" t="s">
        <v>4</v>
      </c>
      <c r="D605" s="153" t="s">
        <v>5</v>
      </c>
      <c r="E605" s="155" t="s">
        <v>6</v>
      </c>
      <c r="F605" s="57" t="s">
        <v>497</v>
      </c>
      <c r="G605" s="142">
        <v>0</v>
      </c>
      <c r="H605" s="142"/>
      <c r="I605" s="189">
        <v>0</v>
      </c>
      <c r="J605" s="189"/>
      <c r="K605" s="189"/>
      <c r="L605" s="142"/>
      <c r="M605" s="43">
        <f t="shared" si="78"/>
        <v>0</v>
      </c>
      <c r="N605" s="43">
        <f t="shared" si="79"/>
        <v>0</v>
      </c>
    </row>
    <row r="606" spans="2:14" ht="47.25" hidden="1" x14ac:dyDescent="0.2">
      <c r="B606" s="153" t="s">
        <v>155</v>
      </c>
      <c r="C606" s="153" t="s">
        <v>4</v>
      </c>
      <c r="D606" s="153" t="s">
        <v>5</v>
      </c>
      <c r="E606" s="155" t="s">
        <v>6</v>
      </c>
      <c r="F606" s="57"/>
      <c r="G606" s="142"/>
      <c r="H606" s="142"/>
      <c r="I606" s="189"/>
      <c r="J606" s="189"/>
      <c r="K606" s="189"/>
      <c r="L606" s="142"/>
      <c r="M606" s="43">
        <f t="shared" si="78"/>
        <v>0</v>
      </c>
      <c r="N606" s="43">
        <f t="shared" si="79"/>
        <v>0</v>
      </c>
    </row>
    <row r="607" spans="2:14" ht="126" hidden="1" x14ac:dyDescent="0.2">
      <c r="B607" s="28" t="s">
        <v>499</v>
      </c>
      <c r="C607" s="46" t="s">
        <v>488</v>
      </c>
      <c r="D607" s="46" t="s">
        <v>43</v>
      </c>
      <c r="E607" s="34" t="s">
        <v>487</v>
      </c>
      <c r="F607" s="57" t="s">
        <v>498</v>
      </c>
      <c r="G607" s="142">
        <v>0</v>
      </c>
      <c r="H607" s="142">
        <v>0</v>
      </c>
      <c r="I607" s="189"/>
      <c r="J607" s="189"/>
      <c r="K607" s="189"/>
      <c r="L607" s="142"/>
      <c r="M607" s="43">
        <f t="shared" si="78"/>
        <v>0</v>
      </c>
      <c r="N607" s="43">
        <f t="shared" si="79"/>
        <v>0</v>
      </c>
    </row>
    <row r="608" spans="2:14" ht="47.25" x14ac:dyDescent="0.2">
      <c r="B608" s="28">
        <v>3717370</v>
      </c>
      <c r="C608" s="46" t="s">
        <v>4</v>
      </c>
      <c r="D608" s="46" t="s">
        <v>5</v>
      </c>
      <c r="E608" s="34" t="s">
        <v>6</v>
      </c>
      <c r="F608" s="56" t="s">
        <v>641</v>
      </c>
      <c r="G608" s="142">
        <v>1400</v>
      </c>
      <c r="H608" s="142"/>
      <c r="I608" s="142">
        <v>0</v>
      </c>
      <c r="J608" s="142">
        <v>0</v>
      </c>
      <c r="K608" s="189"/>
      <c r="L608" s="142">
        <v>0</v>
      </c>
      <c r="M608" s="43">
        <f t="shared" si="78"/>
        <v>1400</v>
      </c>
      <c r="N608" s="43">
        <f t="shared" si="79"/>
        <v>0</v>
      </c>
    </row>
    <row r="609" spans="2:14" x14ac:dyDescent="0.2">
      <c r="B609" s="28" t="s">
        <v>2</v>
      </c>
      <c r="C609" s="60"/>
      <c r="D609" s="60"/>
      <c r="E609" s="31" t="s">
        <v>7</v>
      </c>
      <c r="F609" s="59"/>
      <c r="G609" s="142">
        <f>G599+G605+G607+G608</f>
        <v>290645.13</v>
      </c>
      <c r="H609" s="142">
        <f t="shared" ref="H609:N609" si="80">H599+H605+H607+H608</f>
        <v>0</v>
      </c>
      <c r="I609" s="142">
        <f t="shared" si="80"/>
        <v>0</v>
      </c>
      <c r="J609" s="142">
        <f t="shared" si="80"/>
        <v>0</v>
      </c>
      <c r="K609" s="142">
        <f t="shared" si="80"/>
        <v>0</v>
      </c>
      <c r="L609" s="142">
        <f t="shared" si="80"/>
        <v>0</v>
      </c>
      <c r="M609" s="142">
        <f t="shared" si="80"/>
        <v>290645.13</v>
      </c>
      <c r="N609" s="142">
        <f t="shared" si="80"/>
        <v>0</v>
      </c>
    </row>
    <row r="610" spans="2:14" x14ac:dyDescent="0.25">
      <c r="B610" s="158"/>
      <c r="C610" s="104" t="s">
        <v>2</v>
      </c>
      <c r="D610" s="104" t="s">
        <v>2</v>
      </c>
      <c r="E610" s="31" t="s">
        <v>3</v>
      </c>
      <c r="F610" s="59" t="s">
        <v>2</v>
      </c>
      <c r="G610" s="43">
        <f t="shared" ref="G610:L610" si="81">G609+G591+G449+G403+G279+G249+G232+G139+G91+G52</f>
        <v>170291856.29000002</v>
      </c>
      <c r="H610" s="43">
        <f t="shared" si="81"/>
        <v>25883710.740000002</v>
      </c>
      <c r="I610" s="43">
        <f t="shared" si="81"/>
        <v>160197090.11000001</v>
      </c>
      <c r="J610" s="43">
        <f t="shared" si="81"/>
        <v>138880723.03</v>
      </c>
      <c r="K610" s="43">
        <f t="shared" si="81"/>
        <v>7621223.7699999996</v>
      </c>
      <c r="L610" s="43">
        <f t="shared" si="81"/>
        <v>104386982.69</v>
      </c>
      <c r="M610" s="43">
        <f>G610+J610</f>
        <v>309172579.32000005</v>
      </c>
      <c r="N610" s="43">
        <f>I610+L610</f>
        <v>264584072.80000001</v>
      </c>
    </row>
    <row r="613" spans="2:14" ht="18.75" x14ac:dyDescent="0.3">
      <c r="B613" s="159" t="s">
        <v>600</v>
      </c>
      <c r="C613" s="160"/>
      <c r="D613" s="160"/>
      <c r="E613" s="161"/>
      <c r="F613" s="159"/>
      <c r="G613" s="213"/>
      <c r="H613" s="213"/>
      <c r="I613" s="214"/>
      <c r="J613" s="222" t="s">
        <v>601</v>
      </c>
      <c r="K613" s="222"/>
      <c r="L613" s="222"/>
      <c r="M613" s="222"/>
    </row>
    <row r="617" spans="2:14" x14ac:dyDescent="0.25">
      <c r="I617" s="215"/>
    </row>
  </sheetData>
  <mergeCells count="15">
    <mergeCell ref="E9:E10"/>
    <mergeCell ref="F9:F10"/>
    <mergeCell ref="G9:I9"/>
    <mergeCell ref="J9:L9"/>
    <mergeCell ref="M9:N9"/>
    <mergeCell ref="J2:N2"/>
    <mergeCell ref="J613:M613"/>
    <mergeCell ref="I4:J4"/>
    <mergeCell ref="B7:C7"/>
    <mergeCell ref="B8:C8"/>
    <mergeCell ref="B9:B10"/>
    <mergeCell ref="C9:C10"/>
    <mergeCell ref="B5:N5"/>
    <mergeCell ref="B6:N6"/>
    <mergeCell ref="D9:D10"/>
  </mergeCells>
  <printOptions horizontalCentered="1"/>
  <pageMargins left="0.19685039370078741" right="0.19685039370078741" top="1.5748031496062993" bottom="0.39370078740157483" header="0.35433070866141736" footer="0.19685039370078741"/>
  <pageSetup paperSize="9" scale="54" fitToHeight="50" orientation="landscape" blackAndWhite="1" r:id="rId1"/>
  <headerFooter differentFirst="1">
    <oddFooter>&amp;C&amp;P</oddFooter>
  </headerFooter>
  <rowBreaks count="2" manualBreakCount="2">
    <brk id="409" max="13" man="1"/>
    <brk id="441" max="1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Документ" ma:contentTypeID="0x01010051DC89FFDAC4684DB262DCE45F8F3961" ma:contentTypeVersion="0" ma:contentTypeDescription="Створення нового документа." ma:contentTypeScope="" ma:versionID="83c020f26922ed63a1879982c2428808">
  <xsd:schema xmlns:xsd="http://www.w3.org/2001/XMLSchema" xmlns:xs="http://www.w3.org/2001/XMLSchema" xmlns:p="http://schemas.microsoft.com/office/2006/metadata/properties" xmlns:ns2="acedc1b3-a6a6-4744-bb8f-c9b717f8a9c9" targetNamespace="http://schemas.microsoft.com/office/2006/metadata/properties" ma:root="true" ma:fieldsID="0726173c3e9f53e106ecb31a6e2fb790" ns2:_="">
    <xsd:import namespace="acedc1b3-a6a6-4744-bb8f-c9b717f8a9c9"/>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edc1b3-a6a6-4744-bb8f-c9b717f8a9c9" elementFormDefault="qualified">
    <xsd:import namespace="http://schemas.microsoft.com/office/2006/documentManagement/types"/>
    <xsd:import namespace="http://schemas.microsoft.com/office/infopath/2007/PartnerControls"/>
    <xsd:element name="_dlc_DocId" ma:index="8" nillable="true" ma:displayName="Значення ідентифікатора документа" ma:description="Значення ідентифікатора документа, призначеного цьому елементу." ma:internalName="_dlc_DocId" ma:readOnly="true">
      <xsd:simpleType>
        <xsd:restriction base="dms:Text"/>
      </xsd:simpleType>
    </xsd:element>
    <xsd:element name="_dlc_DocIdUrl" ma:index="9" nillable="true" ma:displayName="Ідентифікатор документа" ma:description="Постійне посилання на цей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вмісту"/>
        <xsd:element ref="dc:title" minOccurs="0" maxOccurs="1" ma:index="4" ma:displayName="Заголовок"/>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B816113-1C5C-48BB-8073-55F3B3A29378}">
  <ds:schemaRefs>
    <ds:schemaRef ds:uri="http://schemas.microsoft.com/sharepoint/v3/contenttype/forms"/>
  </ds:schemaRefs>
</ds:datastoreItem>
</file>

<file path=customXml/itemProps2.xml><?xml version="1.0" encoding="utf-8"?>
<ds:datastoreItem xmlns:ds="http://schemas.openxmlformats.org/officeDocument/2006/customXml" ds:itemID="{C4851719-5DF9-400C-9E39-64581E07C0D3}">
  <ds:schemaRefs>
    <ds:schemaRef ds:uri="http://schemas.microsoft.com/sharepoint/events"/>
  </ds:schemaRefs>
</ds:datastoreItem>
</file>

<file path=customXml/itemProps3.xml><?xml version="1.0" encoding="utf-8"?>
<ds:datastoreItem xmlns:ds="http://schemas.openxmlformats.org/officeDocument/2006/customXml" ds:itemID="{569982E8-C3C4-4744-BE2E-EC6C4AB7EE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edc1b3-a6a6-4744-bb8f-c9b717f8a9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4629C2D-1541-4DA9-B118-4D38938BD4BA}">
  <ds:schemaRefs>
    <ds:schemaRef ds:uri="http://purl.org/dc/terms/"/>
    <ds:schemaRef ds:uri="http://schemas.microsoft.com/office/2006/documentManagement/types"/>
    <ds:schemaRef ds:uri="http://schemas.microsoft.com/office/2006/metadata/properties"/>
    <ds:schemaRef ds:uri="http://purl.org/dc/elements/1.1/"/>
    <ds:schemaRef ds:uri="acedc1b3-a6a6-4744-bb8f-c9b717f8a9c9"/>
    <ds:schemaRef ds:uri="http://www.w3.org/XML/1998/namespace"/>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01.01.23  </vt:lpstr>
      <vt:lpstr>'01.01.23  '!Заголовки_для_печати</vt:lpstr>
      <vt:lpstr>'01.01.23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Качаєнко Олена Андріївна</dc:creator>
  <cp:lastModifiedBy>Admin</cp:lastModifiedBy>
  <cp:lastPrinted>2023-03-30T06:22:09Z</cp:lastPrinted>
  <dcterms:created xsi:type="dcterms:W3CDTF">2014-01-17T10:52:16Z</dcterms:created>
  <dcterms:modified xsi:type="dcterms:W3CDTF">2023-04-18T06:08:02Z</dcterms:modified>
</cp:coreProperties>
</file>