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7"/>
  <workbookPr defaultThemeVersion="124226"/>
  <mc:AlternateContent xmlns:mc="http://schemas.openxmlformats.org/markup-compatibility/2006">
    <mc:Choice Requires="x15">
      <x15ac:absPath xmlns:x15ac="http://schemas.microsoft.com/office/spreadsheetml/2010/11/ac" url="D:\Рабочая\временная\"/>
    </mc:Choice>
  </mc:AlternateContent>
  <xr:revisionPtr revIDLastSave="0" documentId="8_{E72B3FA7-4D14-41EA-8FF8-25C2B96E2BE0}" xr6:coauthVersionLast="36" xr6:coauthVersionMax="36" xr10:uidLastSave="{00000000-0000-0000-0000-000000000000}"/>
  <bookViews>
    <workbookView xWindow="32760" yWindow="32760" windowWidth="21570" windowHeight="7545"/>
  </bookViews>
  <sheets>
    <sheet name="01.01.23  " sheetId="12" r:id="rId1"/>
  </sheets>
  <definedNames>
    <definedName name="_xlnm.Print_Titles" localSheetId="0">'01.01.23  '!$9:$11</definedName>
    <definedName name="_xlnm.Print_Area" localSheetId="0">'01.01.23  '!$A$1:$N$614</definedName>
  </definedNames>
  <calcPr calcId="191029" fullCalcOnLoad="1"/>
</workbook>
</file>

<file path=xl/calcChain.xml><?xml version="1.0" encoding="utf-8"?>
<calcChain xmlns="http://schemas.openxmlformats.org/spreadsheetml/2006/main">
  <c r="L382" i="12" l="1"/>
  <c r="N511" i="12"/>
  <c r="G544" i="12"/>
  <c r="J483" i="12"/>
  <c r="K483" i="12"/>
  <c r="L483" i="12"/>
  <c r="G483" i="12"/>
  <c r="J465" i="12"/>
  <c r="K465" i="12"/>
  <c r="L465" i="12"/>
  <c r="G558" i="12"/>
  <c r="G557" i="12" s="1"/>
  <c r="M557" i="12" s="1"/>
  <c r="G580" i="12"/>
  <c r="H609" i="12"/>
  <c r="I609" i="12"/>
  <c r="J609" i="12"/>
  <c r="K609" i="12"/>
  <c r="L609" i="12"/>
  <c r="G609" i="12"/>
  <c r="N600" i="12"/>
  <c r="N601" i="12"/>
  <c r="N602" i="12"/>
  <c r="N603" i="12"/>
  <c r="N604" i="12"/>
  <c r="N605" i="12"/>
  <c r="N606" i="12"/>
  <c r="N607" i="12"/>
  <c r="N608" i="12"/>
  <c r="M605" i="12"/>
  <c r="M606" i="12"/>
  <c r="M607" i="12"/>
  <c r="M608" i="12"/>
  <c r="N573" i="12"/>
  <c r="N574" i="12"/>
  <c r="N575" i="12"/>
  <c r="N576" i="12"/>
  <c r="N577" i="12"/>
  <c r="N578" i="12"/>
  <c r="N579" i="12"/>
  <c r="M577" i="12"/>
  <c r="M576" i="12"/>
  <c r="H554" i="12"/>
  <c r="I554" i="12"/>
  <c r="J554" i="12"/>
  <c r="K554" i="12"/>
  <c r="L554" i="12"/>
  <c r="M556" i="12"/>
  <c r="G554" i="12"/>
  <c r="N548" i="12"/>
  <c r="N549" i="12"/>
  <c r="N550" i="12"/>
  <c r="N551" i="12"/>
  <c r="N552" i="12"/>
  <c r="N553" i="12"/>
  <c r="N555" i="12"/>
  <c r="N556" i="12"/>
  <c r="M555" i="12"/>
  <c r="N533" i="12"/>
  <c r="M533" i="12"/>
  <c r="H523" i="12"/>
  <c r="I523" i="12"/>
  <c r="J523" i="12"/>
  <c r="K523" i="12"/>
  <c r="L523" i="12"/>
  <c r="L522" i="12"/>
  <c r="N528" i="12"/>
  <c r="M528" i="12"/>
  <c r="M527" i="12"/>
  <c r="N527" i="12"/>
  <c r="H512" i="12"/>
  <c r="J512" i="12"/>
  <c r="K512" i="12"/>
  <c r="L512" i="12"/>
  <c r="G512" i="12"/>
  <c r="N519" i="12"/>
  <c r="M519" i="12"/>
  <c r="N518" i="12"/>
  <c r="M518" i="12"/>
  <c r="H506" i="12"/>
  <c r="I506" i="12"/>
  <c r="J506" i="12"/>
  <c r="K506" i="12"/>
  <c r="L506" i="12"/>
  <c r="G506" i="12"/>
  <c r="M511" i="12"/>
  <c r="N508" i="12"/>
  <c r="M508" i="12"/>
  <c r="J501" i="12"/>
  <c r="M501" i="12"/>
  <c r="H498" i="12"/>
  <c r="I498" i="12"/>
  <c r="J498" i="12"/>
  <c r="K498" i="12"/>
  <c r="L498" i="12"/>
  <c r="G498" i="12"/>
  <c r="N496" i="12"/>
  <c r="N497" i="12"/>
  <c r="N499" i="12"/>
  <c r="N500" i="12"/>
  <c r="M496" i="12"/>
  <c r="M497" i="12"/>
  <c r="M499" i="12"/>
  <c r="M500" i="12"/>
  <c r="M491" i="12"/>
  <c r="N490" i="12"/>
  <c r="N491" i="12"/>
  <c r="M490" i="12"/>
  <c r="H473" i="12"/>
  <c r="J473" i="12"/>
  <c r="K473" i="12"/>
  <c r="L473" i="12"/>
  <c r="G473" i="12"/>
  <c r="N478" i="12"/>
  <c r="N479" i="12"/>
  <c r="M478" i="12"/>
  <c r="M479" i="12"/>
  <c r="N467" i="12"/>
  <c r="M467" i="12"/>
  <c r="G453" i="12"/>
  <c r="N448" i="12"/>
  <c r="M448" i="12"/>
  <c r="H435" i="12"/>
  <c r="H430" i="12"/>
  <c r="I435" i="12"/>
  <c r="I430" i="12"/>
  <c r="K435" i="12"/>
  <c r="K430" i="12"/>
  <c r="L435" i="12"/>
  <c r="L430" i="12"/>
  <c r="N443" i="12"/>
  <c r="N444" i="12"/>
  <c r="N445" i="12"/>
  <c r="M443" i="12"/>
  <c r="M444" i="12"/>
  <c r="M445" i="12"/>
  <c r="N436" i="12"/>
  <c r="M436" i="12"/>
  <c r="H419" i="12"/>
  <c r="H417" i="12"/>
  <c r="I419" i="12"/>
  <c r="I417" i="12"/>
  <c r="J419" i="12"/>
  <c r="J417" i="12"/>
  <c r="K419" i="12"/>
  <c r="K417" i="12"/>
  <c r="L419" i="12"/>
  <c r="L417" i="12"/>
  <c r="G419" i="12"/>
  <c r="G417" i="12"/>
  <c r="N428" i="12"/>
  <c r="M428" i="12"/>
  <c r="K367" i="12"/>
  <c r="L367" i="12"/>
  <c r="H367" i="12"/>
  <c r="I367" i="12"/>
  <c r="G367" i="12"/>
  <c r="N383" i="12"/>
  <c r="M383" i="12"/>
  <c r="N373" i="12"/>
  <c r="M373" i="12"/>
  <c r="H235" i="12"/>
  <c r="I235" i="12"/>
  <c r="J235" i="12"/>
  <c r="K235" i="12"/>
  <c r="L235" i="12"/>
  <c r="G235" i="12"/>
  <c r="N238" i="12"/>
  <c r="N239" i="12"/>
  <c r="N240" i="12"/>
  <c r="N241" i="12"/>
  <c r="N242" i="12"/>
  <c r="N243" i="12"/>
  <c r="N244" i="12"/>
  <c r="M238" i="12"/>
  <c r="M240" i="12"/>
  <c r="M242" i="12"/>
  <c r="M243" i="12"/>
  <c r="M244" i="12"/>
  <c r="H180" i="12"/>
  <c r="I180" i="12"/>
  <c r="J180" i="12"/>
  <c r="K180" i="12"/>
  <c r="L180" i="12"/>
  <c r="G180" i="12"/>
  <c r="G209" i="12"/>
  <c r="G205" i="12"/>
  <c r="H109" i="12"/>
  <c r="H94" i="12"/>
  <c r="I109" i="12"/>
  <c r="J109" i="12"/>
  <c r="K109" i="12"/>
  <c r="L109" i="12"/>
  <c r="N89" i="12"/>
  <c r="M89" i="12"/>
  <c r="G86" i="12"/>
  <c r="G83" i="12" s="1"/>
  <c r="N87" i="12"/>
  <c r="N88" i="12"/>
  <c r="N90" i="12"/>
  <c r="M87" i="12"/>
  <c r="M88" i="12"/>
  <c r="M90" i="12"/>
  <c r="H86" i="12"/>
  <c r="H83" i="12" s="1"/>
  <c r="I86" i="12"/>
  <c r="I83" i="12" s="1"/>
  <c r="J86" i="12"/>
  <c r="K86" i="12"/>
  <c r="K83" i="12"/>
  <c r="L86" i="12"/>
  <c r="L83" i="12"/>
  <c r="M78" i="12"/>
  <c r="M80" i="12"/>
  <c r="M81" i="12"/>
  <c r="M82" i="12"/>
  <c r="M76" i="12"/>
  <c r="H79" i="12"/>
  <c r="I79" i="12"/>
  <c r="J79" i="12"/>
  <c r="K79" i="12"/>
  <c r="L79" i="12"/>
  <c r="G79" i="12"/>
  <c r="N78" i="12"/>
  <c r="N80" i="12"/>
  <c r="N81" i="12"/>
  <c r="N82" i="12"/>
  <c r="N49" i="12"/>
  <c r="N50" i="12"/>
  <c r="N51" i="12"/>
  <c r="N45" i="12" s="1"/>
  <c r="M50" i="12"/>
  <c r="M51" i="12"/>
  <c r="H45" i="12"/>
  <c r="I45" i="12"/>
  <c r="J45" i="12"/>
  <c r="K45" i="12"/>
  <c r="L45" i="12"/>
  <c r="G45" i="12"/>
  <c r="L44" i="12"/>
  <c r="L43" i="12"/>
  <c r="J44" i="12"/>
  <c r="M44" i="12"/>
  <c r="N32" i="12"/>
  <c r="M32" i="12"/>
  <c r="G16" i="12"/>
  <c r="M16" i="12"/>
  <c r="G14" i="12"/>
  <c r="J15" i="12"/>
  <c r="M15" i="12" s="1"/>
  <c r="N15" i="12"/>
  <c r="N16" i="12"/>
  <c r="G17" i="12"/>
  <c r="H17" i="12"/>
  <c r="I17" i="12"/>
  <c r="J17" i="12"/>
  <c r="L17" i="12"/>
  <c r="M18" i="12"/>
  <c r="N18" i="12"/>
  <c r="M19" i="12"/>
  <c r="N19" i="12"/>
  <c r="G20" i="12"/>
  <c r="H20" i="12"/>
  <c r="I20" i="12"/>
  <c r="J20" i="12"/>
  <c r="K20" i="12"/>
  <c r="L20" i="12"/>
  <c r="G21" i="12"/>
  <c r="M21" i="12"/>
  <c r="N21" i="12"/>
  <c r="M22" i="12"/>
  <c r="N22" i="12"/>
  <c r="M23" i="12"/>
  <c r="N23" i="12"/>
  <c r="M24" i="12"/>
  <c r="N24" i="12"/>
  <c r="M25" i="12"/>
  <c r="N25" i="12"/>
  <c r="G26" i="12"/>
  <c r="M26" i="12" s="1"/>
  <c r="N26" i="12"/>
  <c r="M27" i="12"/>
  <c r="N27" i="12"/>
  <c r="M28" i="12"/>
  <c r="N28" i="12"/>
  <c r="G29" i="12"/>
  <c r="M29" i="12"/>
  <c r="N29" i="12"/>
  <c r="M30" i="12"/>
  <c r="N30" i="12"/>
  <c r="M31" i="12"/>
  <c r="N31" i="12"/>
  <c r="M33" i="12"/>
  <c r="N33" i="12"/>
  <c r="G34" i="12"/>
  <c r="H34" i="12"/>
  <c r="I34" i="12"/>
  <c r="J34" i="12"/>
  <c r="K34" i="12"/>
  <c r="L34" i="12"/>
  <c r="N35" i="12"/>
  <c r="M36" i="12"/>
  <c r="N36" i="12"/>
  <c r="G37" i="12"/>
  <c r="M37" i="12"/>
  <c r="N37" i="12"/>
  <c r="M38" i="12"/>
  <c r="N38" i="12"/>
  <c r="M39" i="12"/>
  <c r="N39" i="12"/>
  <c r="G40" i="12"/>
  <c r="H40" i="12"/>
  <c r="I40" i="12"/>
  <c r="K40" i="12"/>
  <c r="L40" i="12"/>
  <c r="J41" i="12"/>
  <c r="M41" i="12"/>
  <c r="N41" i="12"/>
  <c r="M42" i="12"/>
  <c r="N42" i="12"/>
  <c r="G43" i="12"/>
  <c r="H43" i="12"/>
  <c r="I43" i="12"/>
  <c r="I52" i="12" s="1"/>
  <c r="K43" i="12"/>
  <c r="M46" i="12"/>
  <c r="N46" i="12"/>
  <c r="M47" i="12"/>
  <c r="N47" i="12"/>
  <c r="M48" i="12"/>
  <c r="M45" i="12" s="1"/>
  <c r="N48" i="12"/>
  <c r="G49" i="12"/>
  <c r="M49" i="12" s="1"/>
  <c r="G55" i="12"/>
  <c r="H55" i="12"/>
  <c r="I55" i="12"/>
  <c r="J55" i="12"/>
  <c r="K55" i="12"/>
  <c r="L55" i="12"/>
  <c r="M56" i="12"/>
  <c r="N56" i="12"/>
  <c r="J57" i="12"/>
  <c r="G57" i="12" s="1"/>
  <c r="M57" i="12"/>
  <c r="N57" i="12"/>
  <c r="G58" i="12"/>
  <c r="M58" i="12" s="1"/>
  <c r="N58" i="12"/>
  <c r="G59" i="12"/>
  <c r="M59" i="12"/>
  <c r="N59" i="12"/>
  <c r="G60" i="12"/>
  <c r="M60" i="12" s="1"/>
  <c r="N60" i="12"/>
  <c r="N61" i="12"/>
  <c r="G62" i="12"/>
  <c r="M62" i="12" s="1"/>
  <c r="N62" i="12"/>
  <c r="G63" i="12"/>
  <c r="M63" i="12"/>
  <c r="N63" i="12"/>
  <c r="G64" i="12"/>
  <c r="M64" i="12" s="1"/>
  <c r="N64" i="12"/>
  <c r="G65" i="12"/>
  <c r="M65" i="12"/>
  <c r="N65" i="12"/>
  <c r="G66" i="12"/>
  <c r="M66" i="12" s="1"/>
  <c r="N66" i="12"/>
  <c r="G67" i="12"/>
  <c r="M67" i="12"/>
  <c r="N67" i="12"/>
  <c r="G68" i="12"/>
  <c r="M68" i="12" s="1"/>
  <c r="N68" i="12"/>
  <c r="M69" i="12"/>
  <c r="N69" i="12"/>
  <c r="M70" i="12"/>
  <c r="N70" i="12"/>
  <c r="M71" i="12"/>
  <c r="N71" i="12"/>
  <c r="M72" i="12"/>
  <c r="N72" i="12"/>
  <c r="G73" i="12"/>
  <c r="H73" i="12"/>
  <c r="I73" i="12"/>
  <c r="J73" i="12"/>
  <c r="J61" i="12" s="1"/>
  <c r="G61" i="12" s="1"/>
  <c r="M61" i="12" s="1"/>
  <c r="K73" i="12"/>
  <c r="L73" i="12"/>
  <c r="M74" i="12"/>
  <c r="N74" i="12"/>
  <c r="M75" i="12"/>
  <c r="N75" i="12"/>
  <c r="N76" i="12"/>
  <c r="G77" i="12"/>
  <c r="H77" i="12"/>
  <c r="I77" i="12"/>
  <c r="J77" i="12"/>
  <c r="K77" i="12"/>
  <c r="L77" i="12"/>
  <c r="M84" i="12"/>
  <c r="N84" i="12"/>
  <c r="M85" i="12"/>
  <c r="N85" i="12"/>
  <c r="M95" i="12"/>
  <c r="N95" i="12"/>
  <c r="M96" i="12"/>
  <c r="N96" i="12"/>
  <c r="G97" i="12"/>
  <c r="M97" i="12"/>
  <c r="N97" i="12"/>
  <c r="M98" i="12"/>
  <c r="N98" i="12"/>
  <c r="G99" i="12"/>
  <c r="I99" i="12"/>
  <c r="J99" i="12"/>
  <c r="J94" i="12" s="1"/>
  <c r="K99" i="12"/>
  <c r="L99" i="12"/>
  <c r="G100" i="12"/>
  <c r="M100" i="12"/>
  <c r="N100" i="12"/>
  <c r="M101" i="12"/>
  <c r="N101" i="12"/>
  <c r="M102" i="12"/>
  <c r="N102" i="12"/>
  <c r="M103" i="12"/>
  <c r="N103" i="12"/>
  <c r="M104" i="12"/>
  <c r="N104" i="12"/>
  <c r="M105" i="12"/>
  <c r="N105" i="12"/>
  <c r="G106" i="12"/>
  <c r="M106" i="12" s="1"/>
  <c r="N106" i="12"/>
  <c r="G107" i="12"/>
  <c r="M107" i="12"/>
  <c r="N107" i="12"/>
  <c r="M108" i="12"/>
  <c r="N108" i="12"/>
  <c r="G110" i="12"/>
  <c r="M110" i="12" s="1"/>
  <c r="N110" i="12"/>
  <c r="G111" i="12"/>
  <c r="M111" i="12"/>
  <c r="N111" i="12"/>
  <c r="G112" i="12"/>
  <c r="M112" i="12" s="1"/>
  <c r="N112" i="12"/>
  <c r="G113" i="12"/>
  <c r="M113" i="12"/>
  <c r="N113" i="12"/>
  <c r="G114" i="12"/>
  <c r="M114" i="12" s="1"/>
  <c r="N114" i="12"/>
  <c r="G115" i="12"/>
  <c r="M115" i="12"/>
  <c r="N115" i="12"/>
  <c r="G116" i="12"/>
  <c r="M116" i="12" s="1"/>
  <c r="N116" i="12"/>
  <c r="G117" i="12"/>
  <c r="M117" i="12"/>
  <c r="N117" i="12"/>
  <c r="M118" i="12"/>
  <c r="N118" i="12"/>
  <c r="M119" i="12"/>
  <c r="N119" i="12"/>
  <c r="M120" i="12"/>
  <c r="N120" i="12"/>
  <c r="M121" i="12"/>
  <c r="N121" i="12"/>
  <c r="M122" i="12"/>
  <c r="N122" i="12"/>
  <c r="M123" i="12"/>
  <c r="N123" i="12"/>
  <c r="M124" i="12"/>
  <c r="N124" i="12"/>
  <c r="M125" i="12"/>
  <c r="N125" i="12"/>
  <c r="M126" i="12"/>
  <c r="N126" i="12"/>
  <c r="G127" i="12"/>
  <c r="J127" i="12"/>
  <c r="N127" i="12"/>
  <c r="M128" i="12"/>
  <c r="N128" i="12"/>
  <c r="G129" i="12"/>
  <c r="H129" i="12"/>
  <c r="I129" i="12"/>
  <c r="J129" i="12"/>
  <c r="K129" i="12"/>
  <c r="L129" i="12"/>
  <c r="M130" i="12"/>
  <c r="N130" i="12"/>
  <c r="M131" i="12"/>
  <c r="N131" i="12"/>
  <c r="M132" i="12"/>
  <c r="N132" i="12"/>
  <c r="M133" i="12"/>
  <c r="N133" i="12"/>
  <c r="J134" i="12"/>
  <c r="M134" i="12"/>
  <c r="N134" i="12"/>
  <c r="G135" i="12"/>
  <c r="H135" i="12"/>
  <c r="H139" i="12" s="1"/>
  <c r="I135" i="12"/>
  <c r="J135" i="12"/>
  <c r="K135" i="12"/>
  <c r="L135" i="12"/>
  <c r="M136" i="12"/>
  <c r="N136" i="12"/>
  <c r="M137" i="12"/>
  <c r="N137" i="12"/>
  <c r="M138" i="12"/>
  <c r="N138" i="12"/>
  <c r="J142" i="12"/>
  <c r="G142" i="12" s="1"/>
  <c r="M142" i="12"/>
  <c r="N142" i="12"/>
  <c r="G143" i="12"/>
  <c r="M143" i="12" s="1"/>
  <c r="N143" i="12"/>
  <c r="G144" i="12"/>
  <c r="M144" i="12"/>
  <c r="N144" i="12"/>
  <c r="G145" i="12"/>
  <c r="M145" i="12" s="1"/>
  <c r="N145" i="12"/>
  <c r="G146" i="12"/>
  <c r="M146" i="12"/>
  <c r="N146" i="12"/>
  <c r="G147" i="12"/>
  <c r="M147" i="12" s="1"/>
  <c r="N147" i="12"/>
  <c r="G148" i="12"/>
  <c r="M148" i="12"/>
  <c r="N148" i="12"/>
  <c r="G149" i="12"/>
  <c r="M149" i="12" s="1"/>
  <c r="N149" i="12"/>
  <c r="G150" i="12"/>
  <c r="M150" i="12"/>
  <c r="N150" i="12"/>
  <c r="G151" i="12"/>
  <c r="M151" i="12" s="1"/>
  <c r="N151" i="12"/>
  <c r="G152" i="12"/>
  <c r="M152" i="12"/>
  <c r="N152" i="12"/>
  <c r="G153" i="12"/>
  <c r="M153" i="12" s="1"/>
  <c r="N153" i="12"/>
  <c r="G154" i="12"/>
  <c r="M154" i="12"/>
  <c r="N154" i="12"/>
  <c r="G155" i="12"/>
  <c r="M155" i="12" s="1"/>
  <c r="N155" i="12"/>
  <c r="G156" i="12"/>
  <c r="M156" i="12"/>
  <c r="N156" i="12"/>
  <c r="G157" i="12"/>
  <c r="M157" i="12" s="1"/>
  <c r="N157" i="12"/>
  <c r="G158" i="12"/>
  <c r="M158" i="12"/>
  <c r="N158" i="12"/>
  <c r="G159" i="12"/>
  <c r="M159" i="12" s="1"/>
  <c r="N159" i="12"/>
  <c r="G160" i="12"/>
  <c r="M160" i="12"/>
  <c r="N160" i="12"/>
  <c r="G161" i="12"/>
  <c r="M161" i="12" s="1"/>
  <c r="N161" i="12"/>
  <c r="G162" i="12"/>
  <c r="M162" i="12"/>
  <c r="N162" i="12"/>
  <c r="G163" i="12"/>
  <c r="M163" i="12" s="1"/>
  <c r="N163" i="12"/>
  <c r="G164" i="12"/>
  <c r="M164" i="12"/>
  <c r="N164" i="12"/>
  <c r="G165" i="12"/>
  <c r="M165" i="12" s="1"/>
  <c r="N165" i="12"/>
  <c r="G166" i="12"/>
  <c r="M166" i="12"/>
  <c r="N166" i="12"/>
  <c r="G167" i="12"/>
  <c r="M167" i="12" s="1"/>
  <c r="N167" i="12"/>
  <c r="G168" i="12"/>
  <c r="M168" i="12"/>
  <c r="N168" i="12"/>
  <c r="G169" i="12"/>
  <c r="M169" i="12" s="1"/>
  <c r="N169" i="12"/>
  <c r="G170" i="12"/>
  <c r="M170" i="12"/>
  <c r="N170" i="12"/>
  <c r="G171" i="12"/>
  <c r="M171" i="12" s="1"/>
  <c r="N171" i="12"/>
  <c r="G172" i="12"/>
  <c r="M172" i="12"/>
  <c r="N172" i="12"/>
  <c r="G173" i="12"/>
  <c r="M173" i="12" s="1"/>
  <c r="N173" i="12"/>
  <c r="J174" i="12"/>
  <c r="M174" i="12"/>
  <c r="N174" i="12"/>
  <c r="G175" i="12"/>
  <c r="M175" i="12" s="1"/>
  <c r="N175" i="12"/>
  <c r="G176" i="12"/>
  <c r="H176" i="12"/>
  <c r="I176" i="12"/>
  <c r="J176" i="12"/>
  <c r="K176" i="12"/>
  <c r="L176" i="12"/>
  <c r="M177" i="12"/>
  <c r="N177" i="12"/>
  <c r="M178" i="12"/>
  <c r="N178" i="12"/>
  <c r="G179" i="12"/>
  <c r="M179" i="12"/>
  <c r="N179" i="12"/>
  <c r="M181" i="12"/>
  <c r="N181" i="12"/>
  <c r="M182" i="12"/>
  <c r="N182" i="12"/>
  <c r="M183" i="12"/>
  <c r="N183" i="12"/>
  <c r="M184" i="12"/>
  <c r="N184" i="12"/>
  <c r="M185" i="12"/>
  <c r="N185" i="12"/>
  <c r="G186" i="12"/>
  <c r="H186" i="12"/>
  <c r="J186" i="12"/>
  <c r="K186" i="12"/>
  <c r="L186" i="12"/>
  <c r="M187" i="12"/>
  <c r="N187" i="12"/>
  <c r="M188" i="12"/>
  <c r="N188" i="12"/>
  <c r="M189" i="12"/>
  <c r="N189" i="12"/>
  <c r="M190" i="12"/>
  <c r="N190" i="12"/>
  <c r="M191" i="12"/>
  <c r="N191" i="12"/>
  <c r="M192" i="12"/>
  <c r="N192" i="12"/>
  <c r="I186" i="12"/>
  <c r="M193" i="12"/>
  <c r="N193" i="12"/>
  <c r="M194" i="12"/>
  <c r="N194" i="12"/>
  <c r="M196" i="12"/>
  <c r="N196" i="12"/>
  <c r="M197" i="12"/>
  <c r="N197" i="12"/>
  <c r="M198" i="12"/>
  <c r="N198" i="12"/>
  <c r="M199" i="12"/>
  <c r="N199" i="12"/>
  <c r="M200" i="12"/>
  <c r="N200" i="12"/>
  <c r="M201" i="12"/>
  <c r="N201" i="12"/>
  <c r="M202" i="12"/>
  <c r="N202" i="12"/>
  <c r="M203" i="12"/>
  <c r="N203" i="12"/>
  <c r="M204" i="12"/>
  <c r="N204" i="12"/>
  <c r="H195" i="12"/>
  <c r="I205" i="12"/>
  <c r="J205" i="12"/>
  <c r="K205" i="12"/>
  <c r="L205" i="12"/>
  <c r="M206" i="12"/>
  <c r="N206" i="12"/>
  <c r="M207" i="12"/>
  <c r="N207" i="12"/>
  <c r="M208" i="12"/>
  <c r="N208" i="12"/>
  <c r="N209" i="12"/>
  <c r="M210" i="12"/>
  <c r="N210" i="12"/>
  <c r="M211" i="12"/>
  <c r="N211" i="12"/>
  <c r="G212" i="12"/>
  <c r="I212" i="12"/>
  <c r="J212" i="12"/>
  <c r="K212" i="12"/>
  <c r="L212" i="12"/>
  <c r="M213" i="12"/>
  <c r="N213" i="12"/>
  <c r="M214" i="12"/>
  <c r="N214" i="12"/>
  <c r="M215" i="12"/>
  <c r="N215" i="12"/>
  <c r="J216" i="12"/>
  <c r="N216" i="12"/>
  <c r="G217" i="12"/>
  <c r="M217" i="12" s="1"/>
  <c r="N217" i="12"/>
  <c r="G218" i="12"/>
  <c r="M218" i="12"/>
  <c r="N218" i="12"/>
  <c r="G219" i="12"/>
  <c r="N219" i="12"/>
  <c r="G220" i="12"/>
  <c r="M220" i="12" s="1"/>
  <c r="N220" i="12"/>
  <c r="G221" i="12"/>
  <c r="M221" i="12"/>
  <c r="N221" i="12"/>
  <c r="G222" i="12"/>
  <c r="M222" i="12" s="1"/>
  <c r="N222" i="12"/>
  <c r="G223" i="12"/>
  <c r="M223" i="12"/>
  <c r="N223" i="12"/>
  <c r="G224" i="12"/>
  <c r="M224" i="12" s="1"/>
  <c r="N224" i="12"/>
  <c r="M225" i="12"/>
  <c r="N225" i="12"/>
  <c r="G226" i="12"/>
  <c r="H226" i="12"/>
  <c r="I226" i="12"/>
  <c r="J226" i="12"/>
  <c r="K226" i="12"/>
  <c r="L226" i="12"/>
  <c r="M228" i="12"/>
  <c r="N228" i="12"/>
  <c r="M229" i="12"/>
  <c r="N229" i="12"/>
  <c r="M230" i="12"/>
  <c r="N230" i="12"/>
  <c r="M231" i="12"/>
  <c r="N231" i="12"/>
  <c r="M236" i="12"/>
  <c r="N236" i="12"/>
  <c r="M237" i="12"/>
  <c r="N237" i="12"/>
  <c r="G239" i="12"/>
  <c r="J239" i="12"/>
  <c r="G241" i="12"/>
  <c r="J241" i="12"/>
  <c r="G245" i="12"/>
  <c r="H245" i="12"/>
  <c r="I245" i="12"/>
  <c r="J245" i="12"/>
  <c r="K245" i="12"/>
  <c r="L245" i="12"/>
  <c r="M246" i="12"/>
  <c r="N246" i="12"/>
  <c r="G247" i="12"/>
  <c r="H247" i="12"/>
  <c r="I247" i="12"/>
  <c r="J247" i="12"/>
  <c r="K247" i="12"/>
  <c r="L247" i="12"/>
  <c r="M248" i="12"/>
  <c r="N248" i="12"/>
  <c r="M252" i="12"/>
  <c r="N252" i="12"/>
  <c r="J253" i="12"/>
  <c r="G253" i="12" s="1"/>
  <c r="M253" i="12"/>
  <c r="N253" i="12"/>
  <c r="G254" i="12"/>
  <c r="M254" i="12" s="1"/>
  <c r="N254" i="12"/>
  <c r="G255" i="12"/>
  <c r="M255" i="12"/>
  <c r="N255" i="12"/>
  <c r="G256" i="12"/>
  <c r="M256" i="12" s="1"/>
  <c r="N256" i="12"/>
  <c r="G257" i="12"/>
  <c r="M257" i="12"/>
  <c r="N257" i="12"/>
  <c r="G258" i="12"/>
  <c r="M258" i="12" s="1"/>
  <c r="N258" i="12"/>
  <c r="G259" i="12"/>
  <c r="M259" i="12"/>
  <c r="N259" i="12"/>
  <c r="G260" i="12"/>
  <c r="M260" i="12" s="1"/>
  <c r="N260" i="12"/>
  <c r="G261" i="12"/>
  <c r="H261" i="12"/>
  <c r="I261" i="12"/>
  <c r="J261" i="12"/>
  <c r="K261" i="12"/>
  <c r="L261" i="12"/>
  <c r="M262" i="12"/>
  <c r="N262" i="12"/>
  <c r="M263" i="12"/>
  <c r="N263" i="12"/>
  <c r="G264" i="12"/>
  <c r="M264" i="12"/>
  <c r="N264" i="12"/>
  <c r="M265" i="12"/>
  <c r="N265" i="12"/>
  <c r="M266" i="12"/>
  <c r="N266" i="12"/>
  <c r="M267" i="12"/>
  <c r="N267" i="12"/>
  <c r="M268" i="12"/>
  <c r="N268" i="12"/>
  <c r="G269" i="12"/>
  <c r="H269" i="12"/>
  <c r="I269" i="12"/>
  <c r="J269" i="12"/>
  <c r="K269" i="12"/>
  <c r="L269" i="12"/>
  <c r="M270" i="12"/>
  <c r="N270" i="12"/>
  <c r="J271" i="12"/>
  <c r="N271" i="12"/>
  <c r="G272" i="12"/>
  <c r="M272" i="12" s="1"/>
  <c r="N272" i="12"/>
  <c r="G273" i="12"/>
  <c r="M273" i="12"/>
  <c r="N273" i="12"/>
  <c r="G274" i="12"/>
  <c r="M274" i="12" s="1"/>
  <c r="N274" i="12"/>
  <c r="G275" i="12"/>
  <c r="M275" i="12"/>
  <c r="N275" i="12"/>
  <c r="G276" i="12"/>
  <c r="M276" i="12" s="1"/>
  <c r="N276" i="12"/>
  <c r="G277" i="12"/>
  <c r="M277" i="12"/>
  <c r="N277" i="12"/>
  <c r="G278" i="12"/>
  <c r="M278" i="12" s="1"/>
  <c r="N278" i="12"/>
  <c r="M280" i="12"/>
  <c r="N280" i="12"/>
  <c r="M281" i="12"/>
  <c r="N281" i="12"/>
  <c r="N282" i="12"/>
  <c r="J283" i="12"/>
  <c r="G283" i="12" s="1"/>
  <c r="M283" i="12" s="1"/>
  <c r="N283" i="12"/>
  <c r="G284" i="12"/>
  <c r="M284" i="12" s="1"/>
  <c r="N284" i="12"/>
  <c r="G285" i="12"/>
  <c r="M285" i="12"/>
  <c r="N285" i="12"/>
  <c r="G286" i="12"/>
  <c r="M286" i="12" s="1"/>
  <c r="N286" i="12"/>
  <c r="M287" i="12"/>
  <c r="N287" i="12"/>
  <c r="G288" i="12"/>
  <c r="M288" i="12"/>
  <c r="N288" i="12"/>
  <c r="J289" i="12"/>
  <c r="G289" i="12" s="1"/>
  <c r="M289" i="12"/>
  <c r="N289" i="12"/>
  <c r="G290" i="12"/>
  <c r="M290" i="12" s="1"/>
  <c r="N290" i="12"/>
  <c r="G291" i="12"/>
  <c r="M291" i="12"/>
  <c r="N291" i="12"/>
  <c r="G292" i="12"/>
  <c r="M292" i="12" s="1"/>
  <c r="N292" i="12"/>
  <c r="M293" i="12"/>
  <c r="N293" i="12"/>
  <c r="G294" i="12"/>
  <c r="M294" i="12"/>
  <c r="N294" i="12"/>
  <c r="G295" i="12"/>
  <c r="M295" i="12" s="1"/>
  <c r="N295" i="12"/>
  <c r="G296" i="12"/>
  <c r="M296" i="12" s="1"/>
  <c r="N296" i="12"/>
  <c r="M297" i="12"/>
  <c r="N297" i="12"/>
  <c r="M298" i="12"/>
  <c r="N298" i="12"/>
  <c r="M299" i="12"/>
  <c r="N299" i="12"/>
  <c r="M300" i="12"/>
  <c r="N300" i="12"/>
  <c r="M301" i="12"/>
  <c r="N301" i="12"/>
  <c r="G302" i="12"/>
  <c r="M302" i="12"/>
  <c r="N302" i="12"/>
  <c r="N303" i="12"/>
  <c r="G304" i="12"/>
  <c r="M304" i="12"/>
  <c r="N304" i="12"/>
  <c r="J305" i="12"/>
  <c r="G305" i="12" s="1"/>
  <c r="M305" i="12" s="1"/>
  <c r="N305" i="12"/>
  <c r="G306" i="12"/>
  <c r="M306" i="12" s="1"/>
  <c r="N306" i="12"/>
  <c r="G307" i="12"/>
  <c r="M307" i="12"/>
  <c r="N307" i="12"/>
  <c r="G308" i="12"/>
  <c r="M308" i="12" s="1"/>
  <c r="N308" i="12"/>
  <c r="G309" i="12"/>
  <c r="M309" i="12"/>
  <c r="N309" i="12"/>
  <c r="J310" i="12"/>
  <c r="G310" i="12" s="1"/>
  <c r="M310" i="12" s="1"/>
  <c r="N310" i="12"/>
  <c r="G311" i="12"/>
  <c r="M311" i="12" s="1"/>
  <c r="N311" i="12"/>
  <c r="G312" i="12"/>
  <c r="M312" i="12"/>
  <c r="N312" i="12"/>
  <c r="G313" i="12"/>
  <c r="M313" i="12" s="1"/>
  <c r="N313" i="12"/>
  <c r="G314" i="12"/>
  <c r="M314" i="12"/>
  <c r="N314" i="12"/>
  <c r="G315" i="12"/>
  <c r="M315" i="12" s="1"/>
  <c r="N315" i="12"/>
  <c r="G316" i="12"/>
  <c r="M316" i="12"/>
  <c r="N316" i="12"/>
  <c r="G317" i="12"/>
  <c r="M317" i="12" s="1"/>
  <c r="N317" i="12"/>
  <c r="G318" i="12"/>
  <c r="M318" i="12"/>
  <c r="N318" i="12"/>
  <c r="G319" i="12"/>
  <c r="M319" i="12" s="1"/>
  <c r="N319" i="12"/>
  <c r="G320" i="12"/>
  <c r="M320" i="12"/>
  <c r="N320" i="12"/>
  <c r="G321" i="12"/>
  <c r="M321" i="12" s="1"/>
  <c r="N321" i="12"/>
  <c r="G322" i="12"/>
  <c r="M322" i="12"/>
  <c r="N322" i="12"/>
  <c r="J323" i="12"/>
  <c r="G323" i="12" s="1"/>
  <c r="M323" i="12" s="1"/>
  <c r="N323" i="12"/>
  <c r="G324" i="12"/>
  <c r="M324" i="12" s="1"/>
  <c r="N324" i="12"/>
  <c r="G325" i="12"/>
  <c r="M325" i="12"/>
  <c r="N325" i="12"/>
  <c r="M326" i="12"/>
  <c r="N326" i="12"/>
  <c r="G327" i="12"/>
  <c r="M327" i="12" s="1"/>
  <c r="N327" i="12"/>
  <c r="G328" i="12"/>
  <c r="M328" i="12"/>
  <c r="N328" i="12"/>
  <c r="J329" i="12"/>
  <c r="G329" i="12" s="1"/>
  <c r="M329" i="12" s="1"/>
  <c r="N329" i="12"/>
  <c r="G330" i="12"/>
  <c r="M330" i="12" s="1"/>
  <c r="N330" i="12"/>
  <c r="G331" i="12"/>
  <c r="M331" i="12"/>
  <c r="N331" i="12"/>
  <c r="M332" i="12"/>
  <c r="N332" i="12"/>
  <c r="J333" i="12"/>
  <c r="G333" i="12" s="1"/>
  <c r="M333" i="12" s="1"/>
  <c r="N333" i="12"/>
  <c r="G334" i="12"/>
  <c r="M334" i="12" s="1"/>
  <c r="N334" i="12"/>
  <c r="M335" i="12"/>
  <c r="N335" i="12"/>
  <c r="J336" i="12"/>
  <c r="N336" i="12"/>
  <c r="M337" i="12"/>
  <c r="N337" i="12"/>
  <c r="G338" i="12"/>
  <c r="M338" i="12"/>
  <c r="N338" i="12"/>
  <c r="G339" i="12"/>
  <c r="M339" i="12" s="1"/>
  <c r="N339" i="12"/>
  <c r="M340" i="12"/>
  <c r="N340" i="12"/>
  <c r="J341" i="12"/>
  <c r="G341" i="12"/>
  <c r="M341" i="12" s="1"/>
  <c r="N341" i="12"/>
  <c r="J342" i="12"/>
  <c r="G342" i="12"/>
  <c r="M342" i="12" s="1"/>
  <c r="N342" i="12"/>
  <c r="J343" i="12"/>
  <c r="G343" i="12"/>
  <c r="M343" i="12" s="1"/>
  <c r="N343" i="12"/>
  <c r="G344" i="12"/>
  <c r="M344" i="12"/>
  <c r="N344" i="12"/>
  <c r="G345" i="12"/>
  <c r="M345" i="12" s="1"/>
  <c r="N345" i="12"/>
  <c r="J346" i="12"/>
  <c r="G346" i="12"/>
  <c r="M346" i="12" s="1"/>
  <c r="N346" i="12"/>
  <c r="G347" i="12"/>
  <c r="M347" i="12"/>
  <c r="N347" i="12"/>
  <c r="M348" i="12"/>
  <c r="N348" i="12"/>
  <c r="M349" i="12"/>
  <c r="N349" i="12"/>
  <c r="J350" i="12"/>
  <c r="G350" i="12" s="1"/>
  <c r="M350" i="12" s="1"/>
  <c r="N350" i="12"/>
  <c r="G351" i="12"/>
  <c r="M351" i="12" s="1"/>
  <c r="N351" i="12"/>
  <c r="G352" i="12"/>
  <c r="M352" i="12"/>
  <c r="N352" i="12"/>
  <c r="G353" i="12"/>
  <c r="M353" i="12" s="1"/>
  <c r="N353" i="12"/>
  <c r="G354" i="12"/>
  <c r="M354" i="12"/>
  <c r="N354" i="12"/>
  <c r="J355" i="12"/>
  <c r="G355" i="12" s="1"/>
  <c r="M355" i="12" s="1"/>
  <c r="N355" i="12"/>
  <c r="G356" i="12"/>
  <c r="M356" i="12" s="1"/>
  <c r="N356" i="12"/>
  <c r="G357" i="12"/>
  <c r="M357" i="12"/>
  <c r="N357" i="12"/>
  <c r="G358" i="12"/>
  <c r="M358" i="12" s="1"/>
  <c r="N358" i="12"/>
  <c r="G359" i="12"/>
  <c r="M359" i="12"/>
  <c r="N359" i="12"/>
  <c r="G360" i="12"/>
  <c r="M360" i="12" s="1"/>
  <c r="N360" i="12"/>
  <c r="J361" i="12"/>
  <c r="G361" i="12"/>
  <c r="M361" i="12" s="1"/>
  <c r="N361" i="12"/>
  <c r="G362" i="12"/>
  <c r="M362" i="12"/>
  <c r="N362" i="12"/>
  <c r="G363" i="12"/>
  <c r="M363" i="12" s="1"/>
  <c r="N363" i="12"/>
  <c r="N364" i="12"/>
  <c r="M368" i="12"/>
  <c r="N368" i="12"/>
  <c r="M369" i="12"/>
  <c r="N369" i="12"/>
  <c r="M370" i="12"/>
  <c r="N370" i="12"/>
  <c r="M371" i="12"/>
  <c r="N371" i="12"/>
  <c r="M372" i="12"/>
  <c r="N372" i="12"/>
  <c r="M374" i="12"/>
  <c r="N374" i="12"/>
  <c r="M375" i="12"/>
  <c r="N375" i="12"/>
  <c r="M376" i="12"/>
  <c r="N376" i="12"/>
  <c r="M377" i="12"/>
  <c r="N377" i="12"/>
  <c r="M378" i="12"/>
  <c r="N378" i="12"/>
  <c r="M379" i="12"/>
  <c r="N379" i="12"/>
  <c r="M380" i="12"/>
  <c r="N380" i="12"/>
  <c r="J381" i="12"/>
  <c r="J367" i="12" s="1"/>
  <c r="J403" i="12" s="1"/>
  <c r="M403" i="12" s="1"/>
  <c r="N381" i="12"/>
  <c r="M382" i="12"/>
  <c r="N382" i="12"/>
  <c r="M384" i="12"/>
  <c r="N384" i="12"/>
  <c r="M385" i="12"/>
  <c r="N385" i="12"/>
  <c r="N367" i="12" s="1"/>
  <c r="G386" i="12"/>
  <c r="M386" i="12"/>
  <c r="N386" i="12"/>
  <c r="G387" i="12"/>
  <c r="M387" i="12" s="1"/>
  <c r="N387" i="12"/>
  <c r="G388" i="12"/>
  <c r="M388" i="12"/>
  <c r="N388" i="12"/>
  <c r="G389" i="12"/>
  <c r="H389" i="12"/>
  <c r="I389" i="12"/>
  <c r="L389" i="12"/>
  <c r="M390" i="12"/>
  <c r="N390" i="12"/>
  <c r="M391" i="12"/>
  <c r="N391" i="12"/>
  <c r="J392" i="12"/>
  <c r="M392" i="12" s="1"/>
  <c r="N392" i="12"/>
  <c r="M393" i="12"/>
  <c r="N393" i="12"/>
  <c r="G394" i="12"/>
  <c r="M394" i="12"/>
  <c r="N394" i="12"/>
  <c r="M395" i="12"/>
  <c r="N395" i="12"/>
  <c r="M396" i="12"/>
  <c r="N396" i="12"/>
  <c r="G397" i="12"/>
  <c r="M397" i="12" s="1"/>
  <c r="N397" i="12"/>
  <c r="M398" i="12"/>
  <c r="N398" i="12"/>
  <c r="K399" i="12"/>
  <c r="L399" i="12"/>
  <c r="N399" i="12" s="1"/>
  <c r="G400" i="12"/>
  <c r="M400" i="12" s="1"/>
  <c r="N400" i="12"/>
  <c r="J399" i="12"/>
  <c r="M399" i="12"/>
  <c r="M401" i="12"/>
  <c r="N401" i="12"/>
  <c r="G402" i="12"/>
  <c r="M402" i="12"/>
  <c r="N402" i="12"/>
  <c r="J406" i="12"/>
  <c r="G406" i="12" s="1"/>
  <c r="M406" i="12" s="1"/>
  <c r="N406" i="12"/>
  <c r="G407" i="12"/>
  <c r="M407" i="12" s="1"/>
  <c r="N407" i="12"/>
  <c r="G408" i="12"/>
  <c r="M408" i="12"/>
  <c r="N408" i="12"/>
  <c r="G409" i="12"/>
  <c r="M409" i="12" s="1"/>
  <c r="N409" i="12"/>
  <c r="G410" i="12"/>
  <c r="M410" i="12"/>
  <c r="N410" i="12"/>
  <c r="J411" i="12"/>
  <c r="G411" i="12" s="1"/>
  <c r="M411" i="12" s="1"/>
  <c r="N411" i="12"/>
  <c r="J412" i="12"/>
  <c r="N412" i="12"/>
  <c r="G413" i="12"/>
  <c r="G412" i="12" s="1"/>
  <c r="M412" i="12" s="1"/>
  <c r="N413" i="12"/>
  <c r="N414" i="12"/>
  <c r="M418" i="12"/>
  <c r="N418" i="12"/>
  <c r="J420" i="12"/>
  <c r="G420" i="12" s="1"/>
  <c r="M420" i="12" s="1"/>
  <c r="N420" i="12"/>
  <c r="G421" i="12"/>
  <c r="M421" i="12" s="1"/>
  <c r="N421" i="12"/>
  <c r="G422" i="12"/>
  <c r="M422" i="12"/>
  <c r="N422" i="12"/>
  <c r="M423" i="12"/>
  <c r="N423" i="12"/>
  <c r="M424" i="12"/>
  <c r="N424" i="12"/>
  <c r="M425" i="12"/>
  <c r="N425" i="12"/>
  <c r="M426" i="12"/>
  <c r="N426" i="12"/>
  <c r="M427" i="12"/>
  <c r="N427" i="12"/>
  <c r="M429" i="12"/>
  <c r="N429" i="12"/>
  <c r="M431" i="12"/>
  <c r="N431" i="12"/>
  <c r="G432" i="12"/>
  <c r="M432" i="12" s="1"/>
  <c r="N432" i="12"/>
  <c r="M433" i="12"/>
  <c r="N433" i="12"/>
  <c r="M434" i="12"/>
  <c r="N434" i="12"/>
  <c r="M437" i="12"/>
  <c r="N437" i="12"/>
  <c r="G438" i="12"/>
  <c r="J438" i="12"/>
  <c r="J435" i="12" s="1"/>
  <c r="N438" i="12"/>
  <c r="M439" i="12"/>
  <c r="N439" i="12"/>
  <c r="M440" i="12"/>
  <c r="N440" i="12"/>
  <c r="M441" i="12"/>
  <c r="N441" i="12"/>
  <c r="M442" i="12"/>
  <c r="N442" i="12"/>
  <c r="M446" i="12"/>
  <c r="N446" i="12"/>
  <c r="M447" i="12"/>
  <c r="N447" i="12"/>
  <c r="H453" i="12"/>
  <c r="H452" i="12" s="1"/>
  <c r="J453" i="12"/>
  <c r="K453" i="12"/>
  <c r="K452" i="12" s="1"/>
  <c r="L453" i="12"/>
  <c r="I454" i="12"/>
  <c r="N454" i="12" s="1"/>
  <c r="M454" i="12"/>
  <c r="M455" i="12"/>
  <c r="N455" i="12"/>
  <c r="M456" i="12"/>
  <c r="N456" i="12"/>
  <c r="I457" i="12"/>
  <c r="J457" i="12"/>
  <c r="K457" i="12"/>
  <c r="L457" i="12"/>
  <c r="M458" i="12"/>
  <c r="N458" i="12"/>
  <c r="M459" i="12"/>
  <c r="N459" i="12"/>
  <c r="M460" i="12"/>
  <c r="N460" i="12"/>
  <c r="G461" i="12"/>
  <c r="N461" i="12"/>
  <c r="G462" i="12"/>
  <c r="H462" i="12"/>
  <c r="N462" i="12"/>
  <c r="M463" i="12"/>
  <c r="N463" i="12"/>
  <c r="M464" i="12"/>
  <c r="N464" i="12"/>
  <c r="G466" i="12"/>
  <c r="G465" i="12" s="1"/>
  <c r="M465" i="12" s="1"/>
  <c r="I466" i="12"/>
  <c r="I465" i="12" s="1"/>
  <c r="N466" i="12"/>
  <c r="M468" i="12"/>
  <c r="N468" i="12"/>
  <c r="G469" i="12"/>
  <c r="M469" i="12"/>
  <c r="N469" i="12"/>
  <c r="G470" i="12"/>
  <c r="M470" i="12" s="1"/>
  <c r="N470" i="12"/>
  <c r="M471" i="12"/>
  <c r="N471" i="12"/>
  <c r="M474" i="12"/>
  <c r="N474" i="12"/>
  <c r="M475" i="12"/>
  <c r="N475" i="12"/>
  <c r="M476" i="12"/>
  <c r="N476" i="12"/>
  <c r="M477" i="12"/>
  <c r="N477" i="12"/>
  <c r="M480" i="12"/>
  <c r="N480" i="12"/>
  <c r="I481" i="12"/>
  <c r="I473" i="12"/>
  <c r="M481" i="12"/>
  <c r="M482" i="12"/>
  <c r="N482" i="12"/>
  <c r="M484" i="12"/>
  <c r="N484" i="12"/>
  <c r="M485" i="12"/>
  <c r="N485" i="12"/>
  <c r="M486" i="12"/>
  <c r="N486" i="12"/>
  <c r="I487" i="12"/>
  <c r="I483" i="12" s="1"/>
  <c r="M487" i="12"/>
  <c r="M488" i="12"/>
  <c r="N488" i="12"/>
  <c r="I489" i="12"/>
  <c r="N489" i="12"/>
  <c r="M489" i="12"/>
  <c r="M492" i="12"/>
  <c r="N492" i="12"/>
  <c r="M493" i="12"/>
  <c r="H493" i="12"/>
  <c r="H483" i="12" s="1"/>
  <c r="N493" i="12"/>
  <c r="M494" i="12"/>
  <c r="N494" i="12"/>
  <c r="M495" i="12"/>
  <c r="N495" i="12"/>
  <c r="N501" i="12"/>
  <c r="G503" i="12"/>
  <c r="G502" i="12" s="1"/>
  <c r="M502" i="12" s="1"/>
  <c r="H503" i="12"/>
  <c r="J503" i="12"/>
  <c r="K503" i="12"/>
  <c r="L503" i="12"/>
  <c r="M504" i="12"/>
  <c r="N504" i="12"/>
  <c r="M505" i="12"/>
  <c r="N505" i="12"/>
  <c r="M507" i="12"/>
  <c r="N507" i="12"/>
  <c r="M509" i="12"/>
  <c r="N509" i="12"/>
  <c r="M510" i="12"/>
  <c r="N510" i="12"/>
  <c r="M513" i="12"/>
  <c r="N513" i="12"/>
  <c r="M514" i="12"/>
  <c r="N514" i="12"/>
  <c r="M515" i="12"/>
  <c r="N515" i="12"/>
  <c r="N516" i="12"/>
  <c r="M516" i="12"/>
  <c r="M517" i="12"/>
  <c r="N517" i="12"/>
  <c r="M520" i="12"/>
  <c r="N520" i="12"/>
  <c r="G521" i="12"/>
  <c r="M521" i="12"/>
  <c r="N521" i="12"/>
  <c r="J522" i="12"/>
  <c r="K522" i="12"/>
  <c r="N524" i="12"/>
  <c r="M524" i="12"/>
  <c r="G525" i="12"/>
  <c r="M525" i="12" s="1"/>
  <c r="M523" i="12" s="1"/>
  <c r="N525" i="12"/>
  <c r="M526" i="12"/>
  <c r="N526" i="12"/>
  <c r="G529" i="12"/>
  <c r="M529" i="12"/>
  <c r="H529" i="12"/>
  <c r="N530" i="12"/>
  <c r="M530" i="12"/>
  <c r="N531" i="12"/>
  <c r="M531" i="12"/>
  <c r="N532" i="12"/>
  <c r="M532" i="12"/>
  <c r="G534" i="12"/>
  <c r="H534" i="12"/>
  <c r="I534" i="12"/>
  <c r="K534" i="12"/>
  <c r="L534" i="12"/>
  <c r="M535" i="12"/>
  <c r="N535" i="12"/>
  <c r="M536" i="12"/>
  <c r="N536" i="12"/>
  <c r="H538" i="12"/>
  <c r="H537" i="12"/>
  <c r="J538" i="12"/>
  <c r="J537" i="12"/>
  <c r="K538" i="12"/>
  <c r="K537" i="12"/>
  <c r="L538" i="12"/>
  <c r="L537" i="12"/>
  <c r="M539" i="12"/>
  <c r="N539" i="12"/>
  <c r="M540" i="12"/>
  <c r="N540" i="12"/>
  <c r="G541" i="12"/>
  <c r="G538" i="12" s="1"/>
  <c r="G537" i="12" s="1"/>
  <c r="M541" i="12"/>
  <c r="N541" i="12"/>
  <c r="I542" i="12"/>
  <c r="N542" i="12" s="1"/>
  <c r="N538" i="12" s="1"/>
  <c r="M542" i="12"/>
  <c r="M543" i="12"/>
  <c r="N543" i="12"/>
  <c r="H544" i="12"/>
  <c r="J544" i="12"/>
  <c r="K544" i="12"/>
  <c r="L544" i="12"/>
  <c r="N545" i="12"/>
  <c r="M545" i="12"/>
  <c r="M547" i="12"/>
  <c r="I547" i="12"/>
  <c r="I544" i="12" s="1"/>
  <c r="J548" i="12"/>
  <c r="G548" i="12" s="1"/>
  <c r="M548" i="12" s="1"/>
  <c r="G549" i="12"/>
  <c r="M549" i="12"/>
  <c r="J551" i="12"/>
  <c r="G551" i="12"/>
  <c r="M551" i="12" s="1"/>
  <c r="J552" i="12"/>
  <c r="G552" i="12" s="1"/>
  <c r="M552" i="12" s="1"/>
  <c r="G553" i="12"/>
  <c r="M553" i="12"/>
  <c r="H558" i="12"/>
  <c r="I558" i="12"/>
  <c r="J558" i="12"/>
  <c r="K558" i="12"/>
  <c r="L558" i="12"/>
  <c r="M559" i="12"/>
  <c r="N559" i="12"/>
  <c r="M560" i="12"/>
  <c r="N560" i="12"/>
  <c r="M561" i="12"/>
  <c r="N561" i="12"/>
  <c r="M562" i="12"/>
  <c r="N562" i="12"/>
  <c r="M563" i="12"/>
  <c r="N563" i="12"/>
  <c r="M564" i="12"/>
  <c r="N564" i="12"/>
  <c r="M565" i="12"/>
  <c r="N565" i="12"/>
  <c r="M566" i="12"/>
  <c r="N566" i="12"/>
  <c r="M567" i="12"/>
  <c r="N567" i="12"/>
  <c r="M568" i="12"/>
  <c r="N568" i="12"/>
  <c r="M569" i="12"/>
  <c r="N569" i="12"/>
  <c r="M570" i="12"/>
  <c r="N570" i="12"/>
  <c r="M571" i="12"/>
  <c r="N571" i="12"/>
  <c r="M572" i="12"/>
  <c r="N572" i="12"/>
  <c r="M573" i="12"/>
  <c r="M574" i="12"/>
  <c r="M575" i="12"/>
  <c r="M578" i="12"/>
  <c r="H580" i="12"/>
  <c r="I580" i="12"/>
  <c r="J580" i="12"/>
  <c r="K580" i="12"/>
  <c r="L580" i="12"/>
  <c r="M581" i="12"/>
  <c r="N581" i="12"/>
  <c r="M582" i="12"/>
  <c r="N582" i="12"/>
  <c r="M583" i="12"/>
  <c r="N583" i="12"/>
  <c r="M584" i="12"/>
  <c r="N584" i="12"/>
  <c r="M585" i="12"/>
  <c r="N585" i="12"/>
  <c r="M586" i="12"/>
  <c r="N586" i="12"/>
  <c r="M587" i="12"/>
  <c r="N587" i="12"/>
  <c r="M588" i="12"/>
  <c r="N588" i="12"/>
  <c r="M589" i="12"/>
  <c r="N589" i="12"/>
  <c r="M590" i="12"/>
  <c r="N590" i="12"/>
  <c r="G594" i="12"/>
  <c r="M594" i="12"/>
  <c r="N594" i="12"/>
  <c r="M595" i="12"/>
  <c r="N595" i="12"/>
  <c r="G596" i="12"/>
  <c r="J596" i="12"/>
  <c r="N596" i="12"/>
  <c r="M597" i="12"/>
  <c r="N597" i="12"/>
  <c r="M598" i="12"/>
  <c r="N598" i="12"/>
  <c r="M599" i="12"/>
  <c r="M609" i="12"/>
  <c r="N599" i="12"/>
  <c r="N609" i="12"/>
  <c r="G600" i="12"/>
  <c r="M600" i="12"/>
  <c r="G602" i="12"/>
  <c r="M602" i="12"/>
  <c r="J603" i="12"/>
  <c r="J601" i="12"/>
  <c r="G601" i="12" s="1"/>
  <c r="M601" i="12" s="1"/>
  <c r="G604" i="12"/>
  <c r="M604" i="12" s="1"/>
  <c r="G109" i="12"/>
  <c r="G603" i="12"/>
  <c r="M603" i="12" s="1"/>
  <c r="N554" i="12"/>
  <c r="M554" i="12"/>
  <c r="N523" i="12"/>
  <c r="G523" i="12"/>
  <c r="G522" i="12" s="1"/>
  <c r="M522" i="12" s="1"/>
  <c r="M512" i="12"/>
  <c r="N512" i="12"/>
  <c r="M506" i="12"/>
  <c r="I512" i="12"/>
  <c r="I502" i="12"/>
  <c r="N79" i="12"/>
  <c r="M453" i="12"/>
  <c r="K392" i="12"/>
  <c r="K389" i="12"/>
  <c r="K403" i="12" s="1"/>
  <c r="L279" i="12"/>
  <c r="L94" i="12"/>
  <c r="L139" i="12" s="1"/>
  <c r="N139" i="12" s="1"/>
  <c r="N20" i="12"/>
  <c r="N498" i="12"/>
  <c r="M498" i="12"/>
  <c r="G279" i="12"/>
  <c r="M226" i="12"/>
  <c r="I195" i="12"/>
  <c r="I232" i="12"/>
  <c r="N135" i="12"/>
  <c r="M212" i="12"/>
  <c r="K94" i="12"/>
  <c r="K139" i="12"/>
  <c r="H502" i="12"/>
  <c r="N17" i="12"/>
  <c r="I94" i="12"/>
  <c r="I139" i="12"/>
  <c r="N77" i="12"/>
  <c r="M503" i="12"/>
  <c r="H461" i="12"/>
  <c r="N34" i="12"/>
  <c r="M417" i="12"/>
  <c r="J279" i="12"/>
  <c r="N55" i="12"/>
  <c r="M462" i="12"/>
  <c r="M381" i="12"/>
  <c r="M367" i="12" s="1"/>
  <c r="M235" i="12"/>
  <c r="H403" i="12"/>
  <c r="G94" i="12"/>
  <c r="G139" i="12" s="1"/>
  <c r="H557" i="12"/>
  <c r="M269" i="12"/>
  <c r="N261" i="12"/>
  <c r="N212" i="12"/>
  <c r="N186" i="12"/>
  <c r="M79" i="12"/>
  <c r="H232" i="12"/>
  <c r="G403" i="12"/>
  <c r="M17" i="12"/>
  <c r="J389" i="12"/>
  <c r="M389" i="12" s="1"/>
  <c r="H279" i="12"/>
  <c r="J557" i="12"/>
  <c r="K279" i="12"/>
  <c r="M261" i="12"/>
  <c r="N129" i="12"/>
  <c r="I279" i="12"/>
  <c r="G52" i="12"/>
  <c r="N580" i="12"/>
  <c r="J502" i="12"/>
  <c r="M438" i="12"/>
  <c r="N389" i="12"/>
  <c r="N247" i="12"/>
  <c r="M209" i="12"/>
  <c r="H91" i="12"/>
  <c r="M544" i="12"/>
  <c r="G271" i="12"/>
  <c r="M271" i="12"/>
  <c r="G216" i="12"/>
  <c r="M216" i="12"/>
  <c r="M186" i="12"/>
  <c r="M176" i="12"/>
  <c r="L449" i="12"/>
  <c r="M127" i="12"/>
  <c r="N558" i="12"/>
  <c r="M461" i="12"/>
  <c r="M245" i="12"/>
  <c r="M135" i="12"/>
  <c r="M77" i="12"/>
  <c r="M73" i="12"/>
  <c r="L502" i="12"/>
  <c r="M473" i="12"/>
  <c r="J249" i="12"/>
  <c r="J43" i="12"/>
  <c r="M43" i="12"/>
  <c r="M52" i="12" s="1"/>
  <c r="I449" i="12"/>
  <c r="M580" i="12"/>
  <c r="J550" i="12"/>
  <c r="G550" i="12"/>
  <c r="M550" i="12" s="1"/>
  <c r="N180" i="12"/>
  <c r="K249" i="12"/>
  <c r="H449" i="12"/>
  <c r="N417" i="12"/>
  <c r="M538" i="12"/>
  <c r="N546" i="12"/>
  <c r="J414" i="12"/>
  <c r="G414" i="12" s="1"/>
  <c r="M414" i="12" s="1"/>
  <c r="L557" i="12"/>
  <c r="M546" i="12"/>
  <c r="G336" i="12"/>
  <c r="M336" i="12"/>
  <c r="K195" i="12"/>
  <c r="K232" i="12"/>
  <c r="N205" i="12"/>
  <c r="N99" i="12"/>
  <c r="I91" i="12"/>
  <c r="K52" i="12"/>
  <c r="M86" i="12"/>
  <c r="M83" i="12"/>
  <c r="K502" i="12"/>
  <c r="M413" i="12"/>
  <c r="L249" i="12"/>
  <c r="M241" i="12"/>
  <c r="L91" i="12"/>
  <c r="L52" i="12"/>
  <c r="M34" i="12"/>
  <c r="M20" i="12"/>
  <c r="N44" i="12"/>
  <c r="I403" i="12"/>
  <c r="N435" i="12"/>
  <c r="N430" i="12" s="1"/>
  <c r="N449" i="12" s="1"/>
  <c r="M419" i="12"/>
  <c r="M247" i="12"/>
  <c r="M239" i="12"/>
  <c r="H52" i="12"/>
  <c r="H249" i="12"/>
  <c r="K557" i="12"/>
  <c r="N419" i="12"/>
  <c r="K91" i="12"/>
  <c r="N86" i="12"/>
  <c r="N83" i="12" s="1"/>
  <c r="N91" i="12" s="1"/>
  <c r="M596" i="12"/>
  <c r="M558" i="12"/>
  <c r="J534" i="12"/>
  <c r="M534" i="12" s="1"/>
  <c r="H522" i="12"/>
  <c r="N481" i="12"/>
  <c r="N473" i="12"/>
  <c r="I453" i="12"/>
  <c r="N453" i="12"/>
  <c r="N73" i="12"/>
  <c r="N43" i="12"/>
  <c r="I538" i="12"/>
  <c r="I537" i="12"/>
  <c r="N537" i="12" s="1"/>
  <c r="N534" i="12"/>
  <c r="I529" i="12"/>
  <c r="N457" i="12"/>
  <c r="N269" i="12"/>
  <c r="N245" i="12"/>
  <c r="N176" i="12"/>
  <c r="M129" i="12"/>
  <c r="N109" i="12"/>
  <c r="M55" i="12"/>
  <c r="K449" i="12"/>
  <c r="M180" i="12"/>
  <c r="M109" i="12"/>
  <c r="M99" i="12"/>
  <c r="M94" i="12" s="1"/>
  <c r="G91" i="12"/>
  <c r="G195" i="12"/>
  <c r="M205" i="12"/>
  <c r="G435" i="12"/>
  <c r="J83" i="12"/>
  <c r="J91" i="12" s="1"/>
  <c r="M466" i="12"/>
  <c r="L195" i="12"/>
  <c r="L232" i="12"/>
  <c r="I557" i="12"/>
  <c r="N226" i="12"/>
  <c r="J303" i="12"/>
  <c r="G303" i="12"/>
  <c r="M303" i="12" s="1"/>
  <c r="G249" i="12"/>
  <c r="M249" i="12" s="1"/>
  <c r="N40" i="12"/>
  <c r="M219" i="12"/>
  <c r="N503" i="12"/>
  <c r="J40" i="12"/>
  <c r="J35" i="12" s="1"/>
  <c r="G35" i="12" s="1"/>
  <c r="M35" i="12" s="1"/>
  <c r="H466" i="12"/>
  <c r="H465" i="12" s="1"/>
  <c r="M279" i="12"/>
  <c r="N529" i="12"/>
  <c r="I522" i="12"/>
  <c r="N522" i="12" s="1"/>
  <c r="N279" i="12"/>
  <c r="M91" i="12"/>
  <c r="N195" i="12"/>
  <c r="N232" i="12"/>
  <c r="N557" i="12"/>
  <c r="J282" i="12"/>
  <c r="J364" i="12"/>
  <c r="G364" i="12" s="1"/>
  <c r="M364" i="12" s="1"/>
  <c r="N94" i="12"/>
  <c r="G430" i="12"/>
  <c r="G449" i="12"/>
  <c r="M40" i="12"/>
  <c r="G282" i="12"/>
  <c r="M282" i="12"/>
  <c r="N502" i="12"/>
  <c r="R465" i="12" l="1"/>
  <c r="N465" i="12"/>
  <c r="M435" i="12"/>
  <c r="M430" i="12" s="1"/>
  <c r="M449" i="12" s="1"/>
  <c r="J430" i="12"/>
  <c r="J449" i="12" s="1"/>
  <c r="N544" i="12"/>
  <c r="M537" i="12"/>
  <c r="N52" i="12"/>
  <c r="N506" i="12"/>
  <c r="M483" i="12"/>
  <c r="N235" i="12"/>
  <c r="J139" i="12"/>
  <c r="M139" i="12" s="1"/>
  <c r="I249" i="12"/>
  <c r="N249" i="12" s="1"/>
  <c r="G232" i="12"/>
  <c r="I452" i="12"/>
  <c r="S452" i="12" s="1"/>
  <c r="J52" i="12"/>
  <c r="N547" i="12"/>
  <c r="K591" i="12"/>
  <c r="K610" i="12" s="1"/>
  <c r="H591" i="12"/>
  <c r="H610" i="12" s="1"/>
  <c r="N487" i="12"/>
  <c r="N483" i="12" s="1"/>
  <c r="N452" i="12" s="1"/>
  <c r="Q452" i="12" s="1"/>
  <c r="G457" i="12"/>
  <c r="M457" i="12" s="1"/>
  <c r="M452" i="12" s="1"/>
  <c r="L452" i="12"/>
  <c r="L591" i="12" s="1"/>
  <c r="L610" i="12" s="1"/>
  <c r="J452" i="12"/>
  <c r="J591" i="12" s="1"/>
  <c r="J610" i="12" s="1"/>
  <c r="J195" i="12"/>
  <c r="J232" i="12" s="1"/>
  <c r="L403" i="12"/>
  <c r="N403" i="12" s="1"/>
  <c r="G452" i="12" l="1"/>
  <c r="G591" i="12" s="1"/>
  <c r="I591" i="12"/>
  <c r="M195" i="12"/>
  <c r="M232" i="12" s="1"/>
  <c r="N591" i="12" l="1"/>
  <c r="I610" i="12"/>
  <c r="N610" i="12" s="1"/>
  <c r="M591" i="12"/>
  <c r="G610" i="12"/>
  <c r="M610" i="12" s="1"/>
</calcChain>
</file>

<file path=xl/sharedStrings.xml><?xml version="1.0" encoding="utf-8"?>
<sst xmlns="http://schemas.openxmlformats.org/spreadsheetml/2006/main" count="1432" uniqueCount="767">
  <si>
    <t>Загальний фонд</t>
  </si>
  <si>
    <t>Спеціальний фонд</t>
  </si>
  <si>
    <t>Х</t>
  </si>
  <si>
    <t>УСЬОГО</t>
  </si>
  <si>
    <t>7370</t>
  </si>
  <si>
    <t>0490</t>
  </si>
  <si>
    <t>Реалізація інших заходів щодо соціально-економічного розвитку територій</t>
  </si>
  <si>
    <t>Разом</t>
  </si>
  <si>
    <t>1216030</t>
  </si>
  <si>
    <t>6030</t>
  </si>
  <si>
    <t>0620</t>
  </si>
  <si>
    <t>Організація благоустрою населених пунктів</t>
  </si>
  <si>
    <t>Видалення сухостойних аварійних дерев та обрізка гілок на території міста</t>
  </si>
  <si>
    <t>Інші заходи, пов'язані з економічною діяльністю</t>
  </si>
  <si>
    <t>1216015</t>
  </si>
  <si>
    <t>6015</t>
  </si>
  <si>
    <t>Забезпечення надійної та безперебійної експлуатації ліфтів</t>
  </si>
  <si>
    <t>1217370</t>
  </si>
  <si>
    <t>0443</t>
  </si>
  <si>
    <t>1216040</t>
  </si>
  <si>
    <t>6040</t>
  </si>
  <si>
    <t>Заходи, пов’язані з поліпшенням питної води</t>
  </si>
  <si>
    <t>1216090</t>
  </si>
  <si>
    <t>6090</t>
  </si>
  <si>
    <t>0640</t>
  </si>
  <si>
    <t>Інша діяльність у сфері житлово-комунального господарства</t>
  </si>
  <si>
    <t>8340</t>
  </si>
  <si>
    <t>0540</t>
  </si>
  <si>
    <t>Природоохоронні заходи за рахунок цільових фондів</t>
  </si>
  <si>
    <t>1216011</t>
  </si>
  <si>
    <t>6011</t>
  </si>
  <si>
    <t>Експлуатація та технічне обслуговування житлового фонду</t>
  </si>
  <si>
    <t>0200000</t>
  </si>
  <si>
    <t>0210000</t>
  </si>
  <si>
    <t>0210180</t>
  </si>
  <si>
    <t>0180</t>
  </si>
  <si>
    <t>0133</t>
  </si>
  <si>
    <t>Інша діяльність у сфері державного управління</t>
  </si>
  <si>
    <t>0217680</t>
  </si>
  <si>
    <t>7680</t>
  </si>
  <si>
    <t>Членські внески до асоціацій органів місцевого самоврядування</t>
  </si>
  <si>
    <t>0218220</t>
  </si>
  <si>
    <t>8220</t>
  </si>
  <si>
    <t>0380</t>
  </si>
  <si>
    <t>Заходи та роботи з мобілізаційної підготовки місцевого значення</t>
  </si>
  <si>
    <t>0600000</t>
  </si>
  <si>
    <t>0610000</t>
  </si>
  <si>
    <t>0800000</t>
  </si>
  <si>
    <t>0810000</t>
  </si>
  <si>
    <t>0812141</t>
  </si>
  <si>
    <t>2141</t>
  </si>
  <si>
    <t>0763</t>
  </si>
  <si>
    <t>Програми і централізовані заходи з імунопрофілактики</t>
  </si>
  <si>
    <t>0812142</t>
  </si>
  <si>
    <t>2142</t>
  </si>
  <si>
    <t xml:space="preserve">Програми і централізовані заходи боротьби з туберкульозом </t>
  </si>
  <si>
    <t>0812143</t>
  </si>
  <si>
    <t>2143</t>
  </si>
  <si>
    <t>Програми і централізовані заходи профілактики ВІЛ-інфекції/СНІДу</t>
  </si>
  <si>
    <t>0812145</t>
  </si>
  <si>
    <t>2145</t>
  </si>
  <si>
    <t xml:space="preserve">Централізовані заходи з лікування онкологічних хворих </t>
  </si>
  <si>
    <t>0812152</t>
  </si>
  <si>
    <t>2152</t>
  </si>
  <si>
    <t>Інші програми та заходи у сфері охорони здоров’я</t>
  </si>
  <si>
    <t xml:space="preserve">в частині оплати за навчання випускників закладів освіти міста на лікарів сімейної медицини.          </t>
  </si>
  <si>
    <t>в частині відшкодування вартості лікарських, наркотичних засобів для полегшення болю паліативних пацієнтів у термінальній стадії прогресування захворювання</t>
  </si>
  <si>
    <t>0812111</t>
  </si>
  <si>
    <t>2111</t>
  </si>
  <si>
    <t>0726</t>
  </si>
  <si>
    <t>0813210</t>
  </si>
  <si>
    <t>3210</t>
  </si>
  <si>
    <t>1050</t>
  </si>
  <si>
    <t xml:space="preserve">Організація та проведення громадських робіт </t>
  </si>
  <si>
    <t>0813180</t>
  </si>
  <si>
    <t>3180</t>
  </si>
  <si>
    <t>1060</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</si>
  <si>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</si>
  <si>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0813190</t>
  </si>
  <si>
    <t>3190</t>
  </si>
  <si>
    <t>Соціальний захист ветеранів війни та праці</t>
  </si>
  <si>
    <t>0813191</t>
  </si>
  <si>
    <t>3191</t>
  </si>
  <si>
    <t>1030</t>
  </si>
  <si>
    <t>Інші видатки на соціальний захист ветеранів війни та праці</t>
  </si>
  <si>
    <t>0813192</t>
  </si>
  <si>
    <t>3192</t>
  </si>
  <si>
    <t>0819770</t>
  </si>
  <si>
    <t>9770</t>
  </si>
  <si>
    <t>Інші субвенції з місцевого бюджету</t>
  </si>
  <si>
    <t>0813031</t>
  </si>
  <si>
    <t>3031</t>
  </si>
  <si>
    <t>Надання інших пільг окремим категоріям громадян відповідно до законодавства</t>
  </si>
  <si>
    <t>0813032</t>
  </si>
  <si>
    <t>3032</t>
  </si>
  <si>
    <t>1070</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</si>
  <si>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</si>
  <si>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</si>
  <si>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</si>
  <si>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</si>
  <si>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0813035</t>
  </si>
  <si>
    <t>3035</t>
  </si>
  <si>
    <t>Компенсаційні виплати за пільговий проїзд окремих категорій громадян на залізничному транспорті</t>
  </si>
  <si>
    <t>0813160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</si>
  <si>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</si>
  <si>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</si>
  <si>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</si>
  <si>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0813242</t>
  </si>
  <si>
    <t>3242</t>
  </si>
  <si>
    <t>1090</t>
  </si>
  <si>
    <t>Інші заходи у сфері соціального захисту і соціального забезпечення</t>
  </si>
  <si>
    <t>1014082</t>
  </si>
  <si>
    <t>4082</t>
  </si>
  <si>
    <t>0829</t>
  </si>
  <si>
    <t>Інші заходи в галузі культури і мистецтва</t>
  </si>
  <si>
    <t>1013133</t>
  </si>
  <si>
    <t>3133</t>
  </si>
  <si>
    <t>1040</t>
  </si>
  <si>
    <t>Інші заходи та заклади молодіжної політики</t>
  </si>
  <si>
    <t>1015011</t>
  </si>
  <si>
    <t>5011</t>
  </si>
  <si>
    <t>0810</t>
  </si>
  <si>
    <t>1015012</t>
  </si>
  <si>
    <t>5012</t>
  </si>
  <si>
    <t>Проведення навчально - тренувальних зборів і змагань з неолімпійських видів спорту</t>
  </si>
  <si>
    <t>1015061</t>
  </si>
  <si>
    <t>5061</t>
  </si>
  <si>
    <t>0470</t>
  </si>
  <si>
    <t>Реалізація програм і заходів в галузі туризму та курортів</t>
  </si>
  <si>
    <t>2918230</t>
  </si>
  <si>
    <t>8230</t>
  </si>
  <si>
    <t>2918110</t>
  </si>
  <si>
    <t>8110</t>
  </si>
  <si>
    <t>0320</t>
  </si>
  <si>
    <t>Заходи запобігання та ліквідації надзвичайних ситуацій та наслідків стихійного лиха</t>
  </si>
  <si>
    <t xml:space="preserve">Код Функціональної класифікації видатків та кредитування бюджету </t>
  </si>
  <si>
    <t>0610</t>
  </si>
  <si>
    <t>1217310</t>
  </si>
  <si>
    <t>Будівництво об'єктів житлово-комунального господарства</t>
  </si>
  <si>
    <t>7310</t>
  </si>
  <si>
    <t>1217461</t>
  </si>
  <si>
    <t>7461</t>
  </si>
  <si>
    <t>Утримання та розвиток автомобільних  доріг та  дорожньої інфраструктури за рахунок коштів місцевого бюджету</t>
  </si>
  <si>
    <t>0456</t>
  </si>
  <si>
    <t>0910</t>
  </si>
  <si>
    <t>0921</t>
  </si>
  <si>
    <t>0731</t>
  </si>
  <si>
    <t xml:space="preserve">Улаштування поручнів біля та в під’їздах житлових будинків </t>
  </si>
  <si>
    <t>Будівництво освітніх установ та закладів</t>
  </si>
  <si>
    <t>0812144</t>
  </si>
  <si>
    <t>2144</t>
  </si>
  <si>
    <t>Централізовані заходи з лікування хворих на цукровий та нецукровий діабет</t>
  </si>
  <si>
    <t>0900000</t>
  </si>
  <si>
    <t>0910000</t>
  </si>
  <si>
    <t>3710000</t>
  </si>
  <si>
    <t>3717370</t>
  </si>
  <si>
    <t>із них:</t>
  </si>
  <si>
    <t>0813121</t>
  </si>
  <si>
    <t>3121</t>
  </si>
  <si>
    <t xml:space="preserve">на виконання рішення Господарського суду Миколаївської області (Наказ Господарського суду від 18.06.2012 року по справі №5016/3702/2011(17/177) - в частині оплати боргових зобов'язань відповідно до Мирових угод; та за спожиту електричну енергію   - одержувач бюджетних коштів - комунальне підприємство - "Теплопостачання та водо-каналізаційне господарство" </t>
  </si>
  <si>
    <t>виготовлення правовстановлюючих документів на земельні ділянки комунальним підприємствам "Житлово-експлуатаційне об"єднання" , комунального підприємства "Служба комунального господарства" - 50,0 тис.грн. та розробка технічної документації з нормативної грошової оцінки землі - 300,0 тис.грн.</t>
  </si>
  <si>
    <t>зарезервовані кошти на цільову фінансову допомогу КП ТВКГ з подолання тарифно фінансових втрат</t>
  </si>
  <si>
    <r>
      <t xml:space="preserve"> поточний ремонт гуртожитків для подальшого заселення , в тому числі:</t>
    </r>
    <r>
      <rPr>
        <sz val="12"/>
        <color indexed="10"/>
        <rFont val="Times New Roman"/>
        <family val="1"/>
        <charset val="204"/>
      </rPr>
      <t xml:space="preserve"> </t>
    </r>
    <r>
      <rPr>
        <sz val="12"/>
        <rFont val="Times New Roman"/>
        <family val="1"/>
        <charset val="204"/>
      </rPr>
      <t>(№1 по  вул.Дружби Народів,8; №3 по вул.Миру,9;  №4 по вул.Миру,11)</t>
    </r>
    <r>
      <rPr>
        <sz val="12"/>
        <color indexed="10"/>
        <rFont val="Times New Roman"/>
        <family val="1"/>
        <charset val="204"/>
      </rPr>
      <t xml:space="preserve">  - </t>
    </r>
    <r>
      <rPr>
        <sz val="12"/>
        <rFont val="Times New Roman"/>
        <family val="1"/>
        <charset val="204"/>
      </rPr>
      <t xml:space="preserve"> одержувач комунальне підприємство "Житлово-експлуатаційне об"єднання" </t>
    </r>
  </si>
  <si>
    <t xml:space="preserve">Забезпечення діяльності місцевих центрів фізичного здоро'я населення "Спорт для всіх" та проведення фізкультурно - масових заходів серед населення регіону </t>
  </si>
  <si>
    <t>2817130</t>
  </si>
  <si>
    <t>7130</t>
  </si>
  <si>
    <t>0421</t>
  </si>
  <si>
    <t>Здійснення  заходів із землеустрою</t>
  </si>
  <si>
    <t>0913112</t>
  </si>
  <si>
    <t>3112</t>
  </si>
  <si>
    <t xml:space="preserve">Заходи державної політики з питань дітей та їх соціального захисту </t>
  </si>
  <si>
    <t>Будівництво інших об'єктів комунальної власності</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</si>
  <si>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</si>
  <si>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</si>
  <si>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</si>
  <si>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Забезпечення діяльності водопровідно-каналізаційного господарства</t>
  </si>
  <si>
    <t>1217361</t>
  </si>
  <si>
    <t>7361</t>
  </si>
  <si>
    <t>Співфінансування інвестиційних проектів, що реалізуються за рахунок коштів державного фонду регіонального розвитку</t>
  </si>
  <si>
    <t xml:space="preserve">одержувач бюджетних коштів - комунальне підприємство "Житлово-експлуатаційне об"єднання" </t>
  </si>
  <si>
    <r>
      <rPr>
        <b/>
        <sz val="12"/>
        <rFont val="Times New Roman"/>
        <family val="1"/>
        <charset val="204"/>
      </rPr>
      <t>Програма підтримки об'єднань співвласників багатоквартирних будинків на 2019-2023 роки ,</t>
    </r>
    <r>
      <rPr>
        <sz val="12"/>
        <rFont val="Times New Roman"/>
        <family val="1"/>
        <charset val="204"/>
      </rPr>
      <t xml:space="preserve"> у тому числі:</t>
    </r>
  </si>
  <si>
    <t>0990</t>
  </si>
  <si>
    <t>0913111</t>
  </si>
  <si>
    <t>3111</t>
  </si>
  <si>
    <t>Утримання закладів, що надають соціальні послуги дітям, які опинилися у складних життєвих обставинах, підтримка функціонування дитячих будинків сімейного типу та прийомних сімей</t>
  </si>
  <si>
    <t>компенсація на харчування донорів та одноразової виплати до Дня донора</t>
  </si>
  <si>
    <t>безкоштовне  забезпечення лікарськими засобами  хворих, які перенесли гострий інфаркт міокарду (перші шість місяців) та які мають протезування клапанів серця</t>
  </si>
  <si>
    <t>матеріальна допомога на лікарські засоби при проведенні гемодвалізу</t>
  </si>
  <si>
    <t>Програма Залучення інвестицій та поліпшення інвестиційного клімату міста Южноукраїнська на 2019-2021 роки</t>
  </si>
  <si>
    <t>0217610</t>
  </si>
  <si>
    <t>7610</t>
  </si>
  <si>
    <t>0411</t>
  </si>
  <si>
    <t>Сприяння розвитку малого та середнього підприємництва</t>
  </si>
  <si>
    <t xml:space="preserve">код бюджету </t>
  </si>
  <si>
    <t>ВИКОНАВЧИЙ КОМІТЕТ ЮЖНОУКРАЇНСЬКОЇ МІСЬКОЇ РАДИ</t>
  </si>
  <si>
    <t>УПРАВЛІННЯ ОСВІТИ ЮЖНОУКРАЇНСЬКОЇ МІСЬКОЇ РАДИ</t>
  </si>
  <si>
    <t>СЛУЖБА У СПРАВАХ ДІТЕЙ ЮЖНОУКРАЇНСЬКОЇ МІСЬКОЇ РАДИ</t>
  </si>
  <si>
    <t>УПРАВЛІННЯ МОЛОДІ, СПОРТУ ТА КУЛЬТУРИ ЮЖНОУКРАЇНСЬКОЇ МІСЬКОЇ РАДИ</t>
  </si>
  <si>
    <t xml:space="preserve">Проведення навчально - тренувальних зборів і змагань з олімпійських видів спорту </t>
  </si>
  <si>
    <t>ДЕПАРТАМЕНТ ІНФРАСТРУКТУРИ МІСЬКОГО ГОСПОДАРСТВА ЮЖНОУКРАЇНСЬКОЇ МІСЬКОЇ РАДИ</t>
  </si>
  <si>
    <t>УПРАВЛІННЯ ЕКОЛОГІЇ, ОХОРОНИ НАВКОЛИШНЬОГО СЕРЕДОВИЩА ТА ЗЕМЕЛЬНИХ ВІДНОСИН ЮЖНОУКРАЇНСЬКОЇ МІСЬКОЇ РАДИ</t>
  </si>
  <si>
    <t>УПРАВЛІННЯ З ПИТАНЬ НАДЗВИЧАЙНИХ СИТУАЦІЙ ТА ВЗАЄМОДІЇ З ПРАВООХОРОННИМИ ОРГАНАМИ ЮЖНОУКРАЇНСЬКОЇ МІСЬКОЇ РАДИ</t>
  </si>
  <si>
    <t>ФІНАНСОВЕ УПРАВЛІННЯ ЮЖНОУКРАЇНСЬКОЇ МІСЬКОЇ РАДИ</t>
  </si>
  <si>
    <t>Надання загальної середньої освіти закладами загальної середньої освіти (у тому числі з дошкільними підрозділами (відділеннями, групами))</t>
  </si>
  <si>
    <t>одержувач коштів - некомерційне комунальне підприємство "Южноукраїнський центр надання первинної медико - санітарної допомоги</t>
  </si>
  <si>
    <t>в т.ч. одержувач коштів - некомерційне комунальне підприємство "Южноукраїнський центр надання первинної медико - санітарної допомоги</t>
  </si>
  <si>
    <t xml:space="preserve">одержувач бюджетних коштів "Южноукраїнська міська організація воїнів та учасників АТО" </t>
  </si>
  <si>
    <t>одержувачі бюджетних коштів: громадська організація "Южноукраїнська міська організація всеукраїнської організації інвалідів "Союз організацій інвалідів України"", громадська організація "Южноукраїнська міська організація ветеранів війни, праці та збройних сил організацій ветеранів України", громадська організація "Южноукраїнська міська організація всеукраїнської громадської організації "Союз Чорнобиль Україна"", громадська організація "Южноукраїнська спілка ветеранів Афганістану воїнів інтернаціоналістів"</t>
  </si>
  <si>
    <t>0611010</t>
  </si>
  <si>
    <t xml:space="preserve">Надання дошкільної освiти                                                                         </t>
  </si>
  <si>
    <t>0611020</t>
  </si>
  <si>
    <t>1020</t>
  </si>
  <si>
    <t xml:space="preserve">Міська програма  "Фонд міської ради на виконання депутатських повноважень" </t>
  </si>
  <si>
    <t>0812010</t>
  </si>
  <si>
    <t>2010</t>
  </si>
  <si>
    <t xml:space="preserve">Багатопрофільна стационарна медична допомога населенню </t>
  </si>
  <si>
    <t xml:space="preserve">Міська програма "Цільова  програма  захисту  населення і територій від надзвичайних ситуацій техногенного та природного характеру на 2018-2022 роки" </t>
  </si>
  <si>
    <t>Багатопрофільна стаціонарна медична допомога населенню, в тому числі:</t>
  </si>
  <si>
    <t xml:space="preserve"> Первинна медична допомога населенню, що надається центрами первинної медичної (медико-санітарної) допомоги, в тому числі:</t>
  </si>
  <si>
    <t>0819800</t>
  </si>
  <si>
    <t>9800</t>
  </si>
  <si>
    <t xml:space="preserve">Субвенція з місцевого бюджету державному бюджету на виконання програм соціально-економічного розвитку регіонів </t>
  </si>
  <si>
    <t>субвенція з міського бюджету обласному бюджету на забезпечення Миколаївського обласного  центру  екстреної медичної допомоги та медицини катастроф засобами медичного призначення, захисним одягом, засобами органів дихання, дизінфекційниими засобами</t>
  </si>
  <si>
    <t>субвенція з міського бюджету державному бюджету на забезпечення Южноукраїнського міськрайоного відділу лабораторних досліджень державної установи "Миколаївський обласний лабораторний центр Міністерства охорони здоров'я України" засобами медичного призначення, захисним одягом, засобами органів дихання, дизінфекційниими засобами</t>
  </si>
  <si>
    <t>одержувач коштів - комунальне некомерційне підприємство "Южноукраїнська міська багатопрофільна лікарня"</t>
  </si>
  <si>
    <t>Будівництво медичних установ та закладів</t>
  </si>
  <si>
    <t>1017622</t>
  </si>
  <si>
    <t>7622</t>
  </si>
  <si>
    <t>1218110</t>
  </si>
  <si>
    <r>
      <t xml:space="preserve">Цільова  програма захисту населення і територій від надзвичайних ситуацій техногенного та природного  характеру  на 2018-2022 роки, </t>
    </r>
    <r>
      <rPr>
        <sz val="12"/>
        <rFont val="Times New Roman"/>
        <family val="1"/>
        <charset val="204"/>
      </rPr>
      <t xml:space="preserve">у тому числі: </t>
    </r>
  </si>
  <si>
    <t>одержувачу бюджетних коштів - комунальному підприємству - "Теплопостачання та водо-каналізаційне господарство"</t>
  </si>
  <si>
    <t>Утримання та забезпечення діяльності центрів соціальних служб для сім’ї, дітей та молоді</t>
  </si>
  <si>
    <t>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</si>
  <si>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 в тому числі:</t>
  </si>
  <si>
    <t>0813104</t>
  </si>
  <si>
    <t>0810160</t>
  </si>
  <si>
    <t>0160</t>
  </si>
  <si>
    <t>0111</t>
  </si>
  <si>
    <t xml:space="preserve">Керівництво і управління у відповідній сфері у містах (місті Києві), селищах, селах, об’єднаних територіальних громадах </t>
  </si>
  <si>
    <t>1210160</t>
  </si>
  <si>
    <t>Керівництво і управління у відповідній сфері у містах (місті Києві), селищах, селах, об’єднаних територіальних громадах</t>
  </si>
  <si>
    <t>2810160</t>
  </si>
  <si>
    <t>0910160</t>
  </si>
  <si>
    <t>1010160</t>
  </si>
  <si>
    <t>Керівництво і управління у відповідній сфері у містах (місті Києві), селищах, селах, об’єднаних територіальних громадах, в тому числі:</t>
  </si>
  <si>
    <t>1011100</t>
  </si>
  <si>
    <t>1100</t>
  </si>
  <si>
    <t>0960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</si>
  <si>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</si>
  <si>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</si>
  <si>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</si>
  <si>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</si>
  <si>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</si>
  <si>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</si>
  <si>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</si>
  <si>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</si>
  <si>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</si>
  <si>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</si>
  <si>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</si>
  <si>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</si>
  <si>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</si>
  <si>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 xml:space="preserve">Забезпечення діяльності інших закладів в галузі культури і мистецтва </t>
  </si>
  <si>
    <t>1015031</t>
  </si>
  <si>
    <t>5031</t>
  </si>
  <si>
    <t>Утримання та навчально-тренувальна робота комунальних дитячо-юнацьких спортивних шкіл</t>
  </si>
  <si>
    <t>2919800</t>
  </si>
  <si>
    <t>0610160</t>
  </si>
  <si>
    <t>0611090</t>
  </si>
  <si>
    <t>Надання позашкільної освіти закладами позашкільної освіти, заходи із позашкільної роботи з дітьми</t>
  </si>
  <si>
    <t>0611161</t>
  </si>
  <si>
    <t>1161</t>
  </si>
  <si>
    <t xml:space="preserve"> Забезпечення діяльності інших закладів у сфері освіти </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</si>
  <si>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</si>
  <si>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0917691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</si>
  <si>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</si>
  <si>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 (міська програма захисту прав дітей "Дитинство" на 2018-2020 роки)</t>
  </si>
  <si>
    <t>0611150</t>
  </si>
  <si>
    <t>1150</t>
  </si>
  <si>
    <t>Методичне забезпечення діяльності закладів освіти</t>
  </si>
  <si>
    <t>одержувач коштів -  некомерційне комунальне  підприємство "Южноукраїнський центр первинної медико - санітарної допомоги"</t>
  </si>
  <si>
    <r>
      <t xml:space="preserve">Програма  підтримки органу  самоорганізації  населення кварталу №7 м.Южноукраїнська - "Управа МПЗ" на 2019-2020 роки", </t>
    </r>
    <r>
      <rPr>
        <sz val="12"/>
        <rFont val="Times New Roman"/>
        <family val="1"/>
        <charset val="204"/>
      </rPr>
      <t xml:space="preserve">у тому числі: </t>
    </r>
  </si>
  <si>
    <t>1216013</t>
  </si>
  <si>
    <t>6013</t>
  </si>
  <si>
    <t>одержувач бюджетних коштів - комунальне підприємство "Служба комунального господарства"- 8,827 тис.грн.</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</si>
  <si>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</si>
  <si>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одержувач бюджетних коштів - комунальному підприємству "Служба комунального господарства"</t>
  </si>
  <si>
    <t>одержувач коштів - некомерційне комунальне підприємство "Южноукраїнський центр надання первинної медико - санітарної допомоги"</t>
  </si>
  <si>
    <t>0817322</t>
  </si>
  <si>
    <t xml:space="preserve">влаштування мереж зливової каналізації на вул.Костянтинівська малоповерхової забудови м.Южноукраїнська -  одержувач бюджетних коштів - комунальне підприємство "Служба комунального господарства" </t>
  </si>
  <si>
    <t>встановлення приладів обліку поливального водогону в кварталі №7 малоповерхової забудови м.Южноукраїнська -(299,986 тис.грн.), поточний ремонт колектора та трубопроводів розгалуження поливального водогону в кварталі №7 малоповерхової забудови м.Южноукраїнська - (180,632тис.грн.)</t>
  </si>
  <si>
    <t>заміна вікон на металопластикові на 1-ому поверсі блоку №1 нежитлової будівлі комунальної власності за адресою бул.Цвіточний,4 та встановлення системи пожежної сигналізації та протипожежних металевих дверей в приміщенні нежитлової будівлі за адресою вул.Паркова,5</t>
  </si>
  <si>
    <t>Забезпечення діяльності інших закладів у сфері охорони здоров’я</t>
  </si>
  <si>
    <t>2151</t>
  </si>
  <si>
    <t>Надання спеціальної освіти мистецькими школами</t>
  </si>
  <si>
    <t>поточний ремонт дорожнього покриття внутрішньоквартальних проїздів-                      (2 160,6 тис.грн.) та пішохідних доріжок -      (1 030,509тис.грн.)</t>
  </si>
  <si>
    <t>благоустрій прибудинкової території житлових будинків - (900,0 тис.грн.), в т.ч.за адресами: бул.Шевченка,9-280,0 тис.грн., бул.Шевченка,12-280,0 тис.грн., бул.Цвіточний,1-280,0 тис.грн., прт.Незалежності,14 - 60,0 тис.грн.; придбання дитячого ігрового комплексу  за адресою  вул.Набережна Енергетиків,43 -(49,0 тис.грн.); поточний ремонт бетонованої пішохідної доріжки на прибудинковій території  житлового будинку на вул.Набережна Енергктиків,15,17 - (193,339тис.грн.); видалення сухостійних (аварійних) дерев - (48,0 тис.грн.); влаштування пандусів на бул.Шкільному в районі житлового будинку прт.Соборності,1 -(4,381тис.грн.); встановлення обладнання для спортивного та дитячого куточка на прибудинковій території житлових будинків на вул.Набережна Енергетиків,15,17 - (49,999тис.грн.)</t>
  </si>
  <si>
    <t xml:space="preserve">придбання та встановлення МАФ дитячих гральних елементів на прибудинковій території житлового будинку на вул.Набережна Енергетиків,3/ вул.Миру,2 - 50,0 тис.грн.; видалення окремих  сухостійних (аварійних) дерев - 49,5 тис.грн. (одержувач комунальне підприємство "Житлово-експлуатаційне об"єднання") </t>
  </si>
  <si>
    <t>0150</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</si>
  <si>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</si>
  <si>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0210150</t>
  </si>
  <si>
    <t>0611170</t>
  </si>
  <si>
    <t>1170</t>
  </si>
  <si>
    <t>Забзпечення дільності інклюзивно-ресурсних центрів</t>
  </si>
  <si>
    <t>Найменування міської/регіональної програми</t>
  </si>
  <si>
    <t>в т.ч. одержувач коштів - комунальне некомерційне підприємство "Южноукраїнська міська багатопрофільна лікарня"</t>
  </si>
  <si>
    <t>одержувач бюджетних коштів - комунальне підприємство "Служба комунального господарства"</t>
  </si>
  <si>
    <t>Комплексна програма  розвитку культури, фізичної культури, спорту та туризму  на 2019-2024 роки</t>
  </si>
  <si>
    <t>Комплексна програма захисту прав дітей Южноукраїнської міської територіальної громади на 2021 - 2025 роки</t>
  </si>
  <si>
    <t>Програма охорони  довкілля та раціонального природокористування Южноукраїнської міської територіальної громади на 2021-2025 роки</t>
  </si>
  <si>
    <t>видалення сухостійних (аварійних) дерев  на умовах співфінансування 90 % / 10%</t>
  </si>
  <si>
    <t>департамент</t>
  </si>
  <si>
    <t>департамент мат доп дітям</t>
  </si>
  <si>
    <t>1142</t>
  </si>
  <si>
    <t>Інші програми та заходи у сфері освіти</t>
  </si>
  <si>
    <t>0611142</t>
  </si>
  <si>
    <t>Багатопрофільна стаціонарна медична допомога населенню</t>
  </si>
  <si>
    <t>Утримання та забезпечення діяльності центрів соціальних служб</t>
  </si>
  <si>
    <t>Надання фінансової підтримки громадським об'єднанням ветеранів і осіб з інвалідністю, діяльність яких має соціальну спрямованість</t>
  </si>
  <si>
    <t xml:space="preserve"> Первинна медична допомога населенню, що надається центрами первинної медичної (медико-санітарної) допомоги</t>
  </si>
  <si>
    <t xml:space="preserve">Програма приватизації майна комунальної власності міста Южноукраїнська на 2019-2021 роки </t>
  </si>
  <si>
    <r>
      <t xml:space="preserve">Програма розвитку земельних відносин Южноукраїнської міської територіальної громади на  2017 - 2021  роки, </t>
    </r>
    <r>
      <rPr>
        <sz val="12"/>
        <rFont val="Times New Roman"/>
        <family val="1"/>
        <charset val="204"/>
      </rPr>
      <t>всього , у тому числі:</t>
    </r>
  </si>
  <si>
    <t>Міська програма розвитку малого та середнього підприємництва Южноукраїнської міської територіальної громади на 2021-2022 роки</t>
  </si>
  <si>
    <t>у тому числі:</t>
  </si>
  <si>
    <t>цільова фінансова допомога з  подолання тарифно - фінансових втрат,  одержувач -комунальне підприємство "Теплопостачання та водо-каналізаційне господарство"</t>
  </si>
  <si>
    <t xml:space="preserve">забезпечення своечасного розчищення внутрішньодворових проїздів (доріг) багатоквартирних житлових будинків, гуртожитків І,ІІ мікрорайонів - одержувач бюджетних коштів - комунальне підприємство "Житлово-експлуатаційне об"єднання"  </t>
  </si>
  <si>
    <r>
      <rPr>
        <b/>
        <sz val="12"/>
        <rFont val="Times New Roman"/>
        <family val="1"/>
        <charset val="204"/>
      </rPr>
      <t xml:space="preserve">Програма поводження з твердими побутовими  відходами   на території Южноукраїнської міської  територіальної громади на 2021 - 2030 роки, </t>
    </r>
    <r>
      <rPr>
        <sz val="12"/>
        <rFont val="Times New Roman"/>
        <family val="1"/>
        <charset val="204"/>
      </rPr>
      <t>одержувач бюджетних коштів - комунальне підприємство "Служба комунального господарства"</t>
    </r>
  </si>
  <si>
    <t>1217640</t>
  </si>
  <si>
    <t>Заходи з енергозбереження</t>
  </si>
  <si>
    <t>7640</t>
  </si>
  <si>
    <t>капітальний ремонт ліфтів житлових будинків за відповідними адресами на умовах співфінансування 95% / 5%</t>
  </si>
  <si>
    <t>капітальний ремонт покрівель  житлових будинків за відповідними адресами на умовах співфінансування 90% / 10%</t>
  </si>
  <si>
    <t>Забезпечення діяльності з виробництва, транспортування, постачання теплової енергії</t>
  </si>
  <si>
    <t>облаштування штучним покриттям спортивного майданчика (воркаут) у дворі житлових будинків на прт.Незалежності,14/ бул. Шевченко,5</t>
  </si>
  <si>
    <t>7650</t>
  </si>
  <si>
    <t>Проведення експертної грошової оцінки земельної ділянки чи права на неї</t>
  </si>
  <si>
    <t>одержувач -комунальне підприємство "Теплопостачання та водо-каналізаційне господарство"</t>
  </si>
  <si>
    <t>медогляд призовників</t>
  </si>
  <si>
    <t xml:space="preserve">субвенція з бюджету Южноукраїнської міської територіальної громади на співфінансування  з обласним  бюджетом видатків на забезпечення житлом сімей учасників антитерористичної операції на сході України, які перебувають на квартирному обліку, відповідно до Комплексної програми соціального захисту населення «Турбота» на період до 2023 року включно Миколаївської обласної ради </t>
  </si>
  <si>
    <t>2818340</t>
  </si>
  <si>
    <t>2900000</t>
  </si>
  <si>
    <t>субвенція з бюджету Южноукраїнської міської територіальної громади бюджету Вознесенської міської територіальної громади на ремонт приміщення лабораторії комунального підприємства "Комунальне некомерційне підприємство Вознесенська багатопрофільна лікарня Вознесенської міської ради" для проведення досліджень методом ПЛР</t>
  </si>
  <si>
    <t>відшкодування основної суми кредитів, що надаються ОСББ на впровадження заходів з енергоефективності</t>
  </si>
  <si>
    <r>
      <t xml:space="preserve">Програма часткового відшкодування основної суми кредитів, що надаються ОСББ на впровадження заходів з енергоефективності багатоквартирних будинків Южноукраїнської міської територіальної громади на 2021-2024 роки, </t>
    </r>
    <r>
      <rPr>
        <sz val="12"/>
        <rFont val="Times New Roman"/>
        <family val="1"/>
        <charset val="204"/>
      </rPr>
      <t>у тому числі:</t>
    </r>
  </si>
  <si>
    <t>субвенція з бюджету Южноукраїнської міської територіальної громади обласному бюджету на співфінансування придбання квартири особі, яка постраждала внаслідок аварії на ЧАЕС</t>
  </si>
  <si>
    <t xml:space="preserve"> Програма  "Фонд міської ради на виконання депутатських повноважень" на 2021-2025 роки</t>
  </si>
  <si>
    <t xml:space="preserve"> Комплексна програма Розвиток та підтримка сім'ї, дітей та молоді на 2021 - 2025 роки міської територіальної громади</t>
  </si>
  <si>
    <t xml:space="preserve">Програма "Цільова  програма  захисту  населення і територій від надзвичайних ситуацій техногенного та природного характеру на 2018-2022 роки" </t>
  </si>
  <si>
    <t xml:space="preserve">Програма "Наше місто" на 2020-2024 роки </t>
  </si>
  <si>
    <r>
      <t xml:space="preserve">Програма  охорони тваринного світу та регулювання чисельності бродячих тварин  на території  Южноукраїнської міської територіальної громади на 2017-2021 роки із змінами, </t>
    </r>
    <r>
      <rPr>
        <sz val="12"/>
        <rFont val="Times New Roman"/>
        <family val="1"/>
        <charset val="204"/>
      </rPr>
      <t>всього</t>
    </r>
    <r>
      <rPr>
        <b/>
        <sz val="12"/>
        <rFont val="Times New Roman"/>
        <family val="1"/>
        <charset val="204"/>
      </rPr>
      <t xml:space="preserve">, </t>
    </r>
    <r>
      <rPr>
        <sz val="12"/>
        <rFont val="Times New Roman"/>
        <family val="1"/>
        <charset val="204"/>
      </rPr>
      <t xml:space="preserve">у тому числі: </t>
    </r>
  </si>
  <si>
    <r>
      <t xml:space="preserve">Програма розвитку  дорожнього руху та його безпекина території Южноукраїнської міської територіальної громади на 2018-2022 роки із змінами, </t>
    </r>
    <r>
      <rPr>
        <sz val="12"/>
        <rFont val="Times New Roman"/>
        <family val="1"/>
        <charset val="204"/>
      </rPr>
      <t xml:space="preserve">у тому числі: </t>
    </r>
  </si>
  <si>
    <r>
      <t>Програма Питна вода Южноукраїнської міської територіальної громади на 2021-2025 роки (</t>
    </r>
    <r>
      <rPr>
        <sz val="12"/>
        <rFont val="Times New Roman"/>
        <family val="1"/>
        <charset val="204"/>
      </rPr>
      <t>одержувач бюджетних коштів - комунальне підприємство - "Теплопостачання та водо-каналізаційне господарство")</t>
    </r>
  </si>
  <si>
    <r>
      <t>Програма Капітального будівництва об'єктів житлово - комунального господарства  та соціальної інфраструктури Южноукраїнської міської територіальної громади на 2021-2025 роки в новій редакції, у</t>
    </r>
    <r>
      <rPr>
        <sz val="12"/>
        <rFont val="Times New Roman"/>
        <family val="1"/>
        <charset val="204"/>
      </rPr>
      <t xml:space="preserve"> тому числі:</t>
    </r>
  </si>
  <si>
    <t>влаштування огорожі вздовж полігону твердих побутових відходів (одержувач бюджетних коштів - комунальне підприємство "Служба комунального господарства")  (РЕЗЕРВ)</t>
  </si>
  <si>
    <t>Комплексна програма «Охорона здоров`я в Южноукраїнській міській територіальній громаді» на 2021-2025 роки</t>
  </si>
  <si>
    <r>
      <t>Програма управління  майном комунальної форми власності  міста Южноукраїнська на 2020-2024 роки,</t>
    </r>
    <r>
      <rPr>
        <sz val="12"/>
        <rFont val="Times New Roman"/>
        <family val="1"/>
        <charset val="204"/>
      </rPr>
      <t xml:space="preserve"> у тому числі: </t>
    </r>
  </si>
  <si>
    <t>фінансова допомога на поворотній основі, одержувач-комунальне підприємство "Житлово-експлуатаційне об'єднання"</t>
  </si>
  <si>
    <t>0218340</t>
  </si>
  <si>
    <t>0217130</t>
  </si>
  <si>
    <t>0217650</t>
  </si>
  <si>
    <r>
      <t>Міська програма  "Фонд міської ради на виконання депутатських повноважень" на 2021-2025 роки ,</t>
    </r>
    <r>
      <rPr>
        <sz val="12"/>
        <rFont val="Times New Roman"/>
        <family val="1"/>
        <charset val="204"/>
      </rPr>
      <t xml:space="preserve"> у тому числі:</t>
    </r>
  </si>
  <si>
    <t>2917370</t>
  </si>
  <si>
    <t>із них, одержувач коштів - некомерційне комунальне підприємство "Южноукраїнський центр надання первинної медико - санітарної допомоги</t>
  </si>
  <si>
    <r>
      <t xml:space="preserve"> Комплексна програма «Охорона здоров`я в Южноукраїнській міській територіальній громаді» на 2021-2025 роки: </t>
    </r>
    <r>
      <rPr>
        <sz val="12"/>
        <rFont val="Times New Roman"/>
        <family val="1"/>
        <charset val="204"/>
      </rPr>
      <t xml:space="preserve">резерв коштів для подальшого розподілу за рішенням постійної комісії міської ради з питань планування соціально-економічного розвитку, бюджету та фінансів, інвестицій, регуляторної політики, торгівлі, послуг та розвитку підприємництва на потреби вторинної ланки медицини </t>
    </r>
  </si>
  <si>
    <t>Програма  "Фонд міської ради на виконання депутатських повноважень" на 2021-2025 роки</t>
  </si>
  <si>
    <t>0611021</t>
  </si>
  <si>
    <t>1021</t>
  </si>
  <si>
    <t>Надання загальної середньої освіти закладами загальної середньої освіти</t>
  </si>
  <si>
    <t>0217350</t>
  </si>
  <si>
    <t>Розроблення схем планування та забудови територій (містобудівної документації)</t>
  </si>
  <si>
    <t>7350</t>
  </si>
  <si>
    <t>3110000</t>
  </si>
  <si>
    <t>3100000</t>
  </si>
  <si>
    <t>УПРАВЛІННЯ ЖИТЛОВО-КОМУНАЛЬНОГО ГОСПОДАРСТВА ЮЖНОУКРАЇНСЬКОЇ МІСЬКОЇ РАДИ</t>
  </si>
  <si>
    <t>одержувач-комунальне підприємство "Житлово-експлуатаційне об'єднання"   (резерв коштів) в сумі 201,567 тис.грн.</t>
  </si>
  <si>
    <t>3117370</t>
  </si>
  <si>
    <t>3116030</t>
  </si>
  <si>
    <t>3116090</t>
  </si>
  <si>
    <t>3117461</t>
  </si>
  <si>
    <t>3117640</t>
  </si>
  <si>
    <t>УПРАВЛІННЯ  БУДІВНИЦТВА ТА РЕМОНТІВ ЮЖНОУКРАЇНСЬКОЇ МІСЬКОЇ РАДИ</t>
  </si>
  <si>
    <t>1517461</t>
  </si>
  <si>
    <t>1517310</t>
  </si>
  <si>
    <r>
      <t xml:space="preserve">Комплексна програма з розроблення містобудівної документації території для формування містобудівного кадастру  Южноукраїнської міської територіальної громади на 2018-2022 роки </t>
    </r>
    <r>
      <rPr>
        <sz val="12"/>
        <rFont val="Times New Roman"/>
        <family val="1"/>
        <charset val="204"/>
      </rPr>
      <t>зі змінами, у тому числі:</t>
    </r>
  </si>
  <si>
    <t>0217370</t>
  </si>
  <si>
    <t>3700000</t>
  </si>
  <si>
    <t>3116011</t>
  </si>
  <si>
    <t>розширення можливостей для пільгової категорії населення (відшкодування вартості медичних препаратів та виробів медичного призначення пацієнтам з хворобою Паркенсона, пацієнтам після пересадки органів та тканин, дітям хворим на епілепсію, бронхіальну астму та психічні захворювання, ветеранам війни, дітям-інвалідам (в т.ч. дитяча трансплантація), особам з інвалідністю, харчування дітей хворих на фенілкетонурію, муковісцидоз (орфанні захворювання))</t>
  </si>
  <si>
    <t xml:space="preserve">в частині репродуктивного здоров'я населення міста </t>
  </si>
  <si>
    <t>Комплексна програма соціального захисту населення «Турбота» на 2021-2023 роки</t>
  </si>
  <si>
    <t>2910000</t>
  </si>
  <si>
    <t>0700000</t>
  </si>
  <si>
    <t>0710000</t>
  </si>
  <si>
    <t xml:space="preserve">УПРАВЛІННЯ ОХОРОНИ ЗДОРОВ'Я ЮЖНОУКРАЇНСЬКОЇ МІСЬКОЇ РАДИ </t>
  </si>
  <si>
    <t>в т.ч. управління</t>
  </si>
  <si>
    <t>управління мат доп дітям</t>
  </si>
  <si>
    <t>0712010</t>
  </si>
  <si>
    <t>0712111</t>
  </si>
  <si>
    <t>0712141</t>
  </si>
  <si>
    <t>0712142</t>
  </si>
  <si>
    <t>0712143</t>
  </si>
  <si>
    <t>0712144</t>
  </si>
  <si>
    <t>0712145</t>
  </si>
  <si>
    <t>0712152</t>
  </si>
  <si>
    <t>0719770</t>
  </si>
  <si>
    <t>субвенція з бюджету Южноукраїнської міської територіальної громади державному бюджету для 25-ї Державної пожежно-рятувальної частини ГУ ДСНС України у Миколаївській області на запобігання поширенню коронавірусної хвороби (обробка під'їздів житлових будинків, в яких виявлено хворих, здійснення запобіжних заходів, пов’язаних з пожежами в природних екологічних системах (придбання ПММ))</t>
  </si>
  <si>
    <t>0712151</t>
  </si>
  <si>
    <t>0713242</t>
  </si>
  <si>
    <t xml:space="preserve">капітальний ремонт ліфтів житлових будинківна умовах співфінансування 95% / 5%   за відповідними адресами </t>
  </si>
  <si>
    <t xml:space="preserve">капітальний ремонт ліфтів житлових будинків за відповідними адресами на умовах співфінансування 95% / 5% </t>
  </si>
  <si>
    <t xml:space="preserve">капітальний ремонт житлових будинків за відповідними адресами, а саме:  покрівлі , інженерних мереж опалення, гарячого та холодного водопостачання і водовідведення , козирків ганків  на умовах співфінансування 90% / 10%  </t>
  </si>
  <si>
    <t xml:space="preserve">Надання дошкільної освіти                                          </t>
  </si>
  <si>
    <t>2910160</t>
  </si>
  <si>
    <r>
      <t xml:space="preserve">Програма реформування і розвитку житлово-комунального господарства  Южноукраїнської міської територіальної громади на 2021-2025 роки в новій редакції, </t>
    </r>
    <r>
      <rPr>
        <sz val="12"/>
        <rFont val="Times New Roman"/>
        <family val="1"/>
        <charset val="204"/>
      </rPr>
      <t>всього, у тому числі в розрізі програмної класифікації видатків:</t>
    </r>
  </si>
  <si>
    <t>Утримання та розвиток автомобільних доріг та дорожньої інфраструктури за рахунок коштів місцевого бюджету</t>
  </si>
  <si>
    <t>поточний ремонт пішохідних доріжок по  вул.Дружби Народів фігурною плиткою та улаштування з"їздів (пандусів)  зі сторони автовокзалу від критого ринку до перехрестя вул. Молодіжна  (одержувач бюджетних коштів - комунальне підприємство "Служба комунального господарства")</t>
  </si>
  <si>
    <t>3716013</t>
  </si>
  <si>
    <r>
      <t xml:space="preserve">Програма Капітального будівництва об'єктів житлово - комунального господарства  та соціальної інфраструктури Южноукраїнської міської територіальної громади на 2021-2025 роки в новій редакції, </t>
    </r>
    <r>
      <rPr>
        <sz val="12"/>
        <rFont val="Times New Roman"/>
        <family val="1"/>
        <charset val="204"/>
      </rPr>
      <t>всього у тому числі:</t>
    </r>
  </si>
  <si>
    <t xml:space="preserve"> зарезервовані  кошти  на здійснення поточного ремонту Костянтинівського ДНЗ (ремонт спортивно – музичної зали, групового приміщення тощо), використання яких можливе після погодження  постійною комісією міської ради з питань планування соціально-економічного розвитку, бюджету та фінансів, інвестицій, регуляторної політики, торгівлі, послуг та розвитку підприємництва</t>
  </si>
  <si>
    <r>
      <t xml:space="preserve">Міська програма  "Фонд міської ради на виконання депутатських повноважень" на 2021-2025 роки ,  </t>
    </r>
    <r>
      <rPr>
        <sz val="12"/>
        <rFont val="Times New Roman"/>
        <family val="1"/>
        <charset val="204"/>
      </rPr>
      <t>у т.ч.</t>
    </r>
    <r>
      <rPr>
        <b/>
        <sz val="12"/>
        <rFont val="Times New Roman"/>
        <family val="1"/>
        <charset val="204"/>
      </rPr>
      <t xml:space="preserve"> </t>
    </r>
    <r>
      <rPr>
        <sz val="12"/>
        <rFont val="Times New Roman"/>
        <family val="1"/>
        <charset val="204"/>
      </rPr>
      <t xml:space="preserve">одержувач - комунальне підприємство "Житлово-експлуатаційне об'єднання" </t>
    </r>
  </si>
  <si>
    <r>
      <rPr>
        <b/>
        <sz val="12"/>
        <rFont val="Times New Roman"/>
        <family val="1"/>
        <charset val="204"/>
      </rPr>
      <t>Програма Реформування і розвитку житлово-комунального господарства Южноукраїнської міської територіальної громади на 2021-2025 роки у новій редакції</t>
    </r>
    <r>
      <rPr>
        <sz val="12"/>
        <rFont val="Times New Roman"/>
        <family val="1"/>
        <charset val="204"/>
      </rPr>
      <t xml:space="preserve"> , у т.ч. резерв коштів на закупівлю труб водопостачання з фітінгами для заміни по вул.Енергобудівників, використання яких здійснювати  після погодження з постійною комісїєю міської ради з питань планування соціально-економічного розвитку, бюджету та фінансів, інвестицій, регуляторної політики, торгівлі, послуг та розвитку підприємництва </t>
    </r>
  </si>
  <si>
    <t>7322</t>
  </si>
  <si>
    <t xml:space="preserve"> зарезервовані коштів на фінансування об'єкту "Реконструкція кисневого пункту КНП "ЮМБЛ". Улаштування  кріогенного газифікатора за адресою вул.Миру,3 м.Южноукраїнськ Вознесенський район Миколаївська область",  використання  яких  здійснювати після погодження з постійною комісїєю міської ради з питань планування соціально-економічного розвитку, бюджету та фінансів, інвестицій, регуляторної політики, торгівлі, послуг та розвитку підприємництва </t>
  </si>
  <si>
    <t xml:space="preserve">УПРАВЛІННЯ СОЦІАЛЬНОГО ЗАХИСТУ НАСЕЛЕННЯ ЮЖНОУКРАЇНСЬКОЇ МІСЬКОЇ РАДИ </t>
  </si>
  <si>
    <t xml:space="preserve">Програма Питна вода Южноукраїнської міської територіальної громади на 2021-2025 роки </t>
  </si>
  <si>
    <t xml:space="preserve">капітальний ремонт покрівель  житлових будинків за відповідними адресами на умовах співфінансування 90% / 10% </t>
  </si>
  <si>
    <r>
      <rPr>
        <b/>
        <sz val="12"/>
        <rFont val="Times New Roman"/>
        <family val="1"/>
        <charset val="204"/>
      </rPr>
      <t>Програма Розвитку  дорожнього руху та його безпеки на території Южноукраїнської міської територіальної громади 2018-2022 роки,</t>
    </r>
    <r>
      <rPr>
        <sz val="12"/>
        <rFont val="Times New Roman"/>
        <family val="1"/>
        <charset val="204"/>
      </rPr>
      <t xml:space="preserve"> в т.ч. зарезервовані кошти на ямковий ремонт дорожнього полотна доріг Костянтинівського старостинського округу, використання яких здійснювати після погодження з постійною комісїєю міської ради з питань планування соціально-економічного розвитку, бюджету та фінансів, інвестицій, регуляторної політики, торгівлі, послуг та розвитку підприємництва </t>
    </r>
  </si>
  <si>
    <t>в частині оплати за навчання випускників закладів освіти міста на лікарів сімейної медицини.          Одноразова мат допомога лікарям</t>
  </si>
  <si>
    <t>3116040</t>
  </si>
  <si>
    <t>одержувач бюджетних коштів - комунальне підприємство "Служба комунального господарства", у т.ч.: поточне утримання об"ектів благоустрою міста - 10 889,79189 тис.грн., поточний  ремонт об"ектів благоустрою міста -  72,60993 тис.грн.</t>
  </si>
  <si>
    <t>субвенція з бюджету Южноукраїнської міської територіальної громади державному бюджету для територіального управління Служби судової охорони на укріплення матеріально - технічної бази</t>
  </si>
  <si>
    <t>субвенція з бюджету Южноукраїнської міської територіальної громади державному бюджету для укріплення матеріально - технічної бази відділу Служби безпеки України в м.Южноукраїнську УСБУ в Миколаївській області</t>
  </si>
  <si>
    <t>3117693</t>
  </si>
  <si>
    <t>7693</t>
  </si>
  <si>
    <t>цільова фінансова допомога на погашення кредиторської заборгованості перед ВП "ЮУ АЕС" ДП НАЕК "Енергоатом",  одержувач -комунальне підприємство  "ГРААЛЬ"</t>
  </si>
  <si>
    <t>0813133</t>
  </si>
  <si>
    <t xml:space="preserve">Будівництво об'єктів житлово-комунального господарства </t>
  </si>
  <si>
    <t>3717310</t>
  </si>
  <si>
    <t>"Капітального будівництва об'єктів житлово-комунального господарства та соціальної інфраструктури Южноукраїнської міської територіальної громади на 2021-2025 роки у новій редакції", у тому числі:</t>
  </si>
  <si>
    <t>3717461</t>
  </si>
  <si>
    <t xml:space="preserve">резерв коштів на розробку проектно-кошторисної документації та проведення експертизи за об'єктом " Капітальний ремонт проспекту Незалежності" </t>
  </si>
  <si>
    <t>Реалізація заходів щодо соціально-економічного розвитку територій</t>
  </si>
  <si>
    <t>Програма залучення інвестицій та поліпшення інвестиційного клімату міста Южноукраїнська на 2019-2021 роки</t>
  </si>
  <si>
    <t>резерв коштів на розробку проектно-кошторисної документації та проведення експертизи за об'єктом "Капітальний ремонт мереж освітлення проспекту Незалежності" - 176,0 тис. грн; на розробку проектно-кошторисної документації, проведення експертизи, виконання робіт з топографічної зйомки, геологічних та геодезичних вишукувань за об'єктом "Капітальний ремонт тротуарів проспекту Незалежності" - 1 141,29525 тис. грн.</t>
  </si>
  <si>
    <t>0813112</t>
  </si>
  <si>
    <t>3116015</t>
  </si>
  <si>
    <t>1516015</t>
  </si>
  <si>
    <t>Програма реформування і розвитку житлово-комунального господарства  Южноукраїнської міської територіальної громади на 2021-2025 роки у новій редакції, у т.ч.:</t>
  </si>
  <si>
    <t>1516011</t>
  </si>
  <si>
    <t xml:space="preserve">капітальний ремонт інженерних мереж опалення, мереж постачання холодної та гарячої води житлових будинків на умовах співфінансування 90% / 10%   за відповідними адресами </t>
  </si>
  <si>
    <r>
      <t xml:space="preserve">Програма  охорони тваринного світу та регулювання чисельності бродячих тварин  на території  Южноукраїнської міської територіальної громади </t>
    </r>
    <r>
      <rPr>
        <sz val="12"/>
        <rFont val="Times New Roman"/>
        <family val="1"/>
        <charset val="204"/>
      </rPr>
      <t xml:space="preserve">, всього, у тому числі: </t>
    </r>
  </si>
  <si>
    <r>
      <t>Програма реформування і розвитку житлово-комунального господарства  Южноукраїнської міської територіальної громади на 2021-2025 роки в новій редакції ,</t>
    </r>
    <r>
      <rPr>
        <sz val="12"/>
        <rFont val="Times New Roman"/>
        <family val="1"/>
        <charset val="204"/>
      </rPr>
      <t xml:space="preserve"> всього, у тому числі :</t>
    </r>
  </si>
  <si>
    <t>0217660</t>
  </si>
  <si>
    <t>7660</t>
  </si>
  <si>
    <t>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t>
  </si>
  <si>
    <r>
      <t xml:space="preserve">Програма розвитку земельних відносин Южноукраїнської міської територіальної громади на 2017-2021 роки та продовження дії на 2022 рік, </t>
    </r>
    <r>
      <rPr>
        <sz val="12"/>
        <rFont val="Times New Roman"/>
        <family val="1"/>
        <charset val="204"/>
      </rPr>
      <t>всього , у тому числі:</t>
    </r>
  </si>
  <si>
    <t>Комплексна Програма профілактики злочинності та вдосконалення системи захисту конституційних прав і свобод громадян Южноукраїнської міської територіальної громади на 2022-2026 роки</t>
  </si>
  <si>
    <t>субвенція з бюджету Южноукраїнської міської територіальної громади бюджету Арбузинської територіальної громади на проживання одиноких осіб похилого віку у стаціонарному відділенні Арбузинського територіального центру соціального обслуговування (надання соціальних послуг)</t>
  </si>
  <si>
    <t xml:space="preserve">субвенція з бюджету Южноукраїнської міської територіальної громади бюджету Арбузинської територіальної громади на курси реабілітації дітей з інвалідністю з тимчасовим проживанням  </t>
  </si>
  <si>
    <t xml:space="preserve">затверджено на 2022 рік  </t>
  </si>
  <si>
    <t>Забезпечення транспортних послуг для УБД, членів зімей загиблих УБД з числа учасників АТО і ООС з метою участі в обласних та державних заходах військово-патріотичного спрямування</t>
  </si>
  <si>
    <t>Забезпечення відшкодування витрат уч. АТО, ООС  на період їх безпосередньої участі в АТО, ООС та їх родинам на ЖКП у розмірі 100 %; відшкодування витрат членам сімей загиблих УБД  з числа уч.АТО, ООС на послуги ЖКП у розмірі 50 %</t>
  </si>
  <si>
    <t>відшкодування вартості проїзду на автомобільному та залізничному транспорті один раз на рік до будь- якого н.п. України та у зворотньму напрямку громадянам, які постраждали внаслідок Чорнобильської катастрофи І кат. у розмірі 100%</t>
  </si>
  <si>
    <t>надання пільг окремим категоріям громадян з послуг зв’язку, та Почесним громадянам міста</t>
  </si>
  <si>
    <t>компенсація за пільговий проїзд  окремим категоріям громадян на приміських, міських та спецмаршрутах автомобільним транспортом</t>
  </si>
  <si>
    <t>компенсація за пільговий проїзд  окремим категоріям громадян залізничним транспортом на міських, приміських та спецмаршрутах</t>
  </si>
  <si>
    <t>компенсація фізичним особам, які надають соціальні послуги</t>
  </si>
  <si>
    <t>компенсація вартості житлово-комунальних послуг учасникам бойових дій , інвалідам по зору І та ІІ груп, почесним громадянам міста</t>
  </si>
  <si>
    <t xml:space="preserve"> матеріальна допомога по рішенням МВК, на поховання</t>
  </si>
  <si>
    <t xml:space="preserve"> харчування малозабезпечених , продуктові набори </t>
  </si>
  <si>
    <t>Заходи до свят, забезпечення побутовою технікою інвалідів І, ІІ, та ІІІ групи і УБД, забезпечення слуховими апаратами, вітання з ювілеями, тощо</t>
  </si>
  <si>
    <t>в т.ч. відшкодування витрат на проїзд до місця лікування</t>
  </si>
  <si>
    <t>матеріальна допомога для дітей, хворих на цукровий діабет на придбання інсулінових помп та витратних матеріалів до них</t>
  </si>
  <si>
    <t>надання матеріальної допомоги онкохворим на лікування</t>
  </si>
  <si>
    <t>Інші програми та заходи у сфері охорони здоров'я, в тому числі:</t>
  </si>
  <si>
    <t>компенсація витрат за медогляди та додаткові обстеження призовників та допризовників</t>
  </si>
  <si>
    <t>відшкодування вартості лікарських, наркотичних засобів для полегшення болю паліативних пацієнтів у термінальній стадії прогресування захворювання</t>
  </si>
  <si>
    <t>забезпечення оплати медичних послуг на кодування від алкогольної залежності</t>
  </si>
  <si>
    <t xml:space="preserve">оплата за навчання випускників закладів освіти міста на лікарів та одноразова матеріальна допомога лікарям; відшкодування студенту/інтерну за наступні семестри навчання одержувач коштів - комунальне некомерційне підприємство "Южноукраїнська міська багатопрофільна лікарня"    </t>
  </si>
  <si>
    <t>харчування дітей віком до 2-х років народжених ВІЛ-інфікованими матерями, одержувач коштів - некомерційне комунальне підприємство "Южноукраїнський центр надання первинної медико - санітарної допомоги</t>
  </si>
  <si>
    <t xml:space="preserve">забезпечення продуктами дитячого харчування дітей перших двох років життя з малозабезпечених сімей (одержувач коштів - некомерційне комунальне підприємство "Южноукраїнський центр надання первинної медико - санітарної допомоги) </t>
  </si>
  <si>
    <t>проведення земельних торгів на набуття права оренди на земельні ділянки несільськогосподарського призначення</t>
  </si>
  <si>
    <r>
      <t xml:space="preserve">Програма охорони  довкілля та раціонального природокористування Южноукраїнської міської територіальної громади на 2021-2025 роки, </t>
    </r>
    <r>
      <rPr>
        <sz val="12"/>
        <rFont val="Times New Roman"/>
        <family val="1"/>
        <charset val="204"/>
      </rPr>
      <t>у т.ч.:</t>
    </r>
  </si>
  <si>
    <t>Ліквідація усідань і проломів проїзної частини та відновлення усіх видів дорожнього покриття холодною бітумно-мінеральною сумішшю</t>
  </si>
  <si>
    <t>Нанесення та відновлення дорожньої розмітки на дорогах загального користування</t>
  </si>
  <si>
    <t>Ліквідація усідань і проломів проїзної частини та відновлення усіх видів дорожнього покриття  гарячою асфальтобетонною сумішшю</t>
  </si>
  <si>
    <t>Програма щодо організації мобілізаційної підготовки та територіальної оборони  в Южноукраїнської міській територіальній громади на 2022-2026 роки, у тому числі:</t>
  </si>
  <si>
    <t>3118240</t>
  </si>
  <si>
    <t>Заходи та роботи з територіальної оборони</t>
  </si>
  <si>
    <t>8240</t>
  </si>
  <si>
    <t>Програма щодо організації мобілізаційної підготовки та територіальної оборони  в Южноукраїнської міській територіальній громади на 2022-2026 роки, всього, у т.ч.:</t>
  </si>
  <si>
    <r>
      <t xml:space="preserve">Програма щодо організації мобілізаційної підготовки та територіальної оборони  в Южноукраїнської міській територіальній громади на 2022-2026 роки, </t>
    </r>
    <r>
      <rPr>
        <sz val="12"/>
        <rFont val="Times New Roman"/>
        <family val="1"/>
        <charset val="204"/>
      </rPr>
      <t>всього, у т.ч.:</t>
    </r>
  </si>
  <si>
    <t>0218240</t>
  </si>
  <si>
    <t>придбання ПММ</t>
  </si>
  <si>
    <t>0618240</t>
  </si>
  <si>
    <t>0818240</t>
  </si>
  <si>
    <t xml:space="preserve">придбання 15 од. сумок екстреної допомоги (одержувач коштів - некомерційне комунальне підприємство "Южноукраїнський центр надання первинної медико - санітарної допомоги)  </t>
  </si>
  <si>
    <t>0718240</t>
  </si>
  <si>
    <r>
      <rPr>
        <b/>
        <sz val="12"/>
        <rFont val="Times New Roman"/>
        <family val="1"/>
        <charset val="204"/>
      </rPr>
      <t xml:space="preserve"> Комплексна програма «Охорона здоров`я в Южноукраїнській міській територіальній громаді» на 2021-2025 роки: </t>
    </r>
    <r>
      <rPr>
        <sz val="12"/>
        <rFont val="Times New Roman"/>
        <family val="1"/>
        <charset val="204"/>
      </rPr>
      <t xml:space="preserve">резерв коштів для подальшого розподілу за рішенням постійної комісії міської ради з питань планування соціально-економічного розвитку, бюджету та фінансів, інвестицій, регуляторної політики, торгівлі, послуг та розвитку підприємництва на потреби вторинної ланки медицини </t>
    </r>
  </si>
  <si>
    <r>
      <rPr>
        <b/>
        <sz val="12"/>
        <rFont val="Times New Roman"/>
        <family val="1"/>
        <charset val="204"/>
      </rPr>
      <t>Програма щодо організації мобілізаційної підготовки та територіальної оборони в Южноукраїнській міській територіальній громаді на 2022-2026 роки,</t>
    </r>
    <r>
      <rPr>
        <sz val="12"/>
        <rFont val="Times New Roman"/>
        <family val="1"/>
        <charset val="204"/>
      </rPr>
      <t xml:space="preserve"> резерв коштів. Конкретизацію напрямів із визначенням сум видатків за рахунок резерву погодити на засіданні постійної комісії міської ради з питань планування соціально-економічного розвитку, бюджету та фінансів, інвестицій, торгівлі, послуг та розвитку підприємництва</t>
    </r>
  </si>
  <si>
    <t>3718240</t>
  </si>
  <si>
    <t>догляд та утримання тварин у пункті тимчасового утримання, відлов бродячих тварин на території міста</t>
  </si>
  <si>
    <t>одержувач бюджетних коштів - комунальне підприємство "Служба комунального господарства" в т.ч:</t>
  </si>
  <si>
    <t>ветеринарні послуги, медикаменти</t>
  </si>
  <si>
    <t>стерилізація та кастрація</t>
  </si>
  <si>
    <t>одержувач бюджетних коштів - комунальне підприємство "Служба комунального господарства" - планування грунту на полігоні ТПВ (рекультивація)</t>
  </si>
  <si>
    <t>в частині видатків, пов"язаних з управлінням майном комунальної власності (технічна інвентарізація, виготовлення технічного паспорту, експертна оцінка, експертний висновок, опублікування оголошень в засобах масової інформації, тощо)</t>
  </si>
  <si>
    <r>
      <t xml:space="preserve">Програма приватизації майна комунальної власності міста Южноукраїнської міської територіальної громади на 2022-2027 роки - </t>
    </r>
    <r>
      <rPr>
        <sz val="12"/>
        <rFont val="Times New Roman"/>
        <family val="1"/>
        <charset val="204"/>
      </rPr>
      <t>в частині підготовки об"єктів до приватизації (опублікування оголошень в засобах масової інформації, тощо)</t>
    </r>
  </si>
  <si>
    <r>
      <t>Програма управління  майном комунальної форми власності  міста Южноукраїнська на 2020-2024 роки</t>
    </r>
    <r>
      <rPr>
        <sz val="12"/>
        <rFont val="Times New Roman"/>
        <family val="1"/>
        <charset val="204"/>
      </rPr>
      <t xml:space="preserve"> , всього, у т.ч.:</t>
    </r>
  </si>
  <si>
    <t>одержувач бюджетних коштів - комунальне підприємство "Служба комунального господарства",   в т.ч:</t>
  </si>
  <si>
    <t>влаштування додаткових вольєрів для тварин на території пункту тимчасового утримання</t>
  </si>
  <si>
    <t xml:space="preserve">придбання сміттевозів (одержувач бюджетних коштів - комунальне підприємство "Житлово-експлуатаційне об'єднання")  </t>
  </si>
  <si>
    <t xml:space="preserve">капітальний ремонт 21-го ліфта житлових будинківза відповідними адресами на умовах співфінансування 95% / 5%   </t>
  </si>
  <si>
    <t>придбання та виготовлення друкованої продукції</t>
  </si>
  <si>
    <t>придбання призів, грамот, дипломів та матеріалів для проведення конкурсів та загальноміських заходів</t>
  </si>
  <si>
    <r>
      <t>Програма розвитку освіти в Южноукраїнській міській територіальній громаді на 2021 - 2025 роки,</t>
    </r>
    <r>
      <rPr>
        <sz val="12"/>
        <rFont val="Times New Roman"/>
        <family val="1"/>
        <charset val="204"/>
      </rPr>
      <t xml:space="preserve"> всього , у т.ч.:</t>
    </r>
  </si>
  <si>
    <r>
      <t xml:space="preserve">Програма інформаційної підтримки розвитку міста та діяльності органів місцевого самоврядування на 2019-2022 роки  </t>
    </r>
    <r>
      <rPr>
        <sz val="12"/>
        <rFont val="Times New Roman"/>
        <family val="1"/>
        <charset val="204"/>
      </rPr>
      <t>в частині висвітлення діяльності депутатів Южноукраїнської міської ради через засоби масової інформації</t>
    </r>
  </si>
  <si>
    <t xml:space="preserve"> придбання квітів, папок, біг-бордів, сіті-лайтів, сувенірної продукції, ритуальних вінків, подарунків </t>
  </si>
  <si>
    <t xml:space="preserve"> сплата членських внесків до Асоціації міст України  та  Асоціації  "Енергоефективні міста України"</t>
  </si>
  <si>
    <t>технічне обслуговування системи відеоспостереження, бронювання використання місця в ККЕ, охорона серверної</t>
  </si>
  <si>
    <t>підтримка громадських формувань (заохочення)</t>
  </si>
  <si>
    <t>технічне обслуговування аналізатора парів спирту</t>
  </si>
  <si>
    <t>придбання продуктів харчування</t>
  </si>
  <si>
    <t xml:space="preserve">з них  одержувач коштів - КП Служба комунального господарства  </t>
  </si>
  <si>
    <t>Всього по бюджету</t>
  </si>
  <si>
    <t xml:space="preserve">затверджено на 2022 рік </t>
  </si>
  <si>
    <t>касові видатки за 2022 рік</t>
  </si>
  <si>
    <t>придбання запасу медикаментів (одержувач КНП "ЮМБЛ")</t>
  </si>
  <si>
    <t>Експлуатаційне утримання автомобільних доріг загального користування в частині ремонту бетонного покриття частини дороги по вул. Дружба в смт Костянтинівка</t>
  </si>
  <si>
    <t>0813230</t>
  </si>
  <si>
    <t>3230</t>
  </si>
  <si>
    <t xml:space="preserve"> Видатки, повязані з наданням підтримки внутрішнь переміщеним або евакуйованим особам у звязку із введенням воєного стану </t>
  </si>
  <si>
    <t>проведення технічної інвентарізації та виготовлення технічних паспортів житлового фонду в багатоквартирних будинках</t>
  </si>
  <si>
    <t>проведення експертної незалежної оцінки житлових квартир  в багатоквартирних будинках</t>
  </si>
  <si>
    <t xml:space="preserve"> Експлуатація та технічне обслуговування житлового фонду</t>
  </si>
  <si>
    <t>придбання генератора, пластикових бочок, ліхтарів, свічок, ПММ</t>
  </si>
  <si>
    <t>0918240</t>
  </si>
  <si>
    <t>0219770</t>
  </si>
  <si>
    <r>
      <t xml:space="preserve">Програма щодо організації мобілізаційної підготовки та територіальної оборони  в Южноукраїнської міській територіальній громади на 2022-2026 роки,     </t>
    </r>
    <r>
      <rPr>
        <sz val="12"/>
        <rFont val="Times New Roman"/>
        <family val="1"/>
        <charset val="204"/>
      </rPr>
      <t>всього, у т.ч.:</t>
    </r>
  </si>
  <si>
    <t>Поточний ремонт трансформаторних підстанцій ТП-12, ТП-13, ТП-14 - одержувач бюджетних коштів -  КП ЖЕО</t>
  </si>
  <si>
    <t>Сплата внесків і платежів в багатоквартирному будинку в якому створено ОСББ "Незалежності, 2; Миру, 12", розташованого за адресою: Миколаївська область, місто Южноукраїнськ, вул. Миру, 12 кв. 155</t>
  </si>
  <si>
    <r>
      <t xml:space="preserve">Програма щодо організації мобілізаційної підготовки та територіальної оборони  в Южноукраїнської міській територіальній громади на 2022-2026 роки,    </t>
    </r>
    <r>
      <rPr>
        <sz val="12"/>
        <rFont val="Times New Roman"/>
        <family val="1"/>
        <charset val="204"/>
      </rPr>
      <t xml:space="preserve"> всього, у т.ч.:</t>
    </r>
  </si>
  <si>
    <t>реалізація проекту "Реконструкція лінейно-кабельних споруд системи відеоспостереження  міста Южноукраїнськ Миколаївської області"</t>
  </si>
  <si>
    <t>розробка проектно-кошторисної документації  на об"єкт "Нове будівництво місцевої автоматизованої системи централізованого оповіщення  міста Южноукраїнськ Миколаївської області" (ІІ черга) та придбання 4-х електропневматичних сирен для забезпечення  оповіщення  сільських населених пунктів МТГ</t>
  </si>
  <si>
    <t>фінансова допомога КП ЖЕО, враховуючи фінансові результати підриємства за 2021 рік,  одержувач бюджетних коштів - комунальне підприємство "Житлово-експлуатаційне об"єднання"</t>
  </si>
  <si>
    <t>0613230</t>
  </si>
  <si>
    <t>Видатки, пов’язані з наданням підтримки внутрішньопереміщеним та/або евакуйованим особам у зв’язку із введенням воєнного стану в Україні </t>
  </si>
  <si>
    <t>Комплексна програма соціального захисту населення «Турбота» на 2021-2023 роки, всього, у т.ч.:</t>
  </si>
  <si>
    <t>виготовлення та встановлення літніх душевих кабінок на території м.Южноукраїнська за адресою вул.Паркова ,5 (де знаходиться  І відділ Вознесенського  РТЦК та СП)  одержувач КП ЖЕО</t>
  </si>
  <si>
    <t>внески у статутний капітал ККТП "Кобзар" Южноукраїнської міської ради для роботи Револьверного фонду   КЕКВ 3210</t>
  </si>
  <si>
    <t>Внески до статутного капіталу суб'єктів господарювання</t>
  </si>
  <si>
    <r>
      <t xml:space="preserve">Програма розвитку  дорожнього руху та його безпеки на території Южноукраїнської міської територіальної громади на 2018-2022 роки із змінами, </t>
    </r>
    <r>
      <rPr>
        <sz val="12"/>
        <rFont val="Times New Roman"/>
        <family val="1"/>
        <charset val="204"/>
      </rPr>
      <t xml:space="preserve">у тому числі: </t>
    </r>
  </si>
  <si>
    <t>розробка нормативної грошової оцінки земель (с. Бузьке)</t>
  </si>
  <si>
    <t>одержувач бюджетних коштів - комунальне підприємство "Служба комунального господарства", у т.ч.:</t>
  </si>
  <si>
    <t>придбання тепловізорів та ноутбуків</t>
  </si>
  <si>
    <t>субвенція з бюджету Южноукраїнської міської територіальної громади  районному бюджету Вознесенського району на придбання матеріалів на улаштування опорних пунктів</t>
  </si>
  <si>
    <t>придбання питної негазованої бутильованої води</t>
  </si>
  <si>
    <t>придбання продуктів харчування для тер оборони та мешканців тергромади та борошна для створення  резерву</t>
  </si>
  <si>
    <t xml:space="preserve">Виконання бюджету Южноукраїнської міської територіальної громади за коштами, </t>
  </si>
  <si>
    <t>Додаток №3</t>
  </si>
  <si>
    <t>до рішення Южноукраїнської міської ради</t>
  </si>
  <si>
    <t xml:space="preserve">затверджено станом на 01.10.2022 рік  </t>
  </si>
  <si>
    <t>0219800</t>
  </si>
  <si>
    <t xml:space="preserve">здійснення стратегічної екологічної оцінки містобудівної документації с. Панкратове  (складання звіту про стратегічну екологічну оцінку) </t>
  </si>
  <si>
    <r>
      <t xml:space="preserve">Програма  "Фонд міської ради на виконання депутатських повноважень" на 2021-2025 роки, </t>
    </r>
    <r>
      <rPr>
        <sz val="12"/>
        <rFont val="Times New Roman"/>
        <family val="1"/>
        <charset val="204"/>
      </rPr>
      <t>у т.ч.:</t>
    </r>
  </si>
  <si>
    <t xml:space="preserve">Надання дошкільної освіти        </t>
  </si>
  <si>
    <t>монтаж жалюзі в приміщенні спальні середної "В" групи ДНЗ № 3</t>
  </si>
  <si>
    <t xml:space="preserve">Надання загальної середньої освіти закладами загальної середньої освіти  </t>
  </si>
  <si>
    <t xml:space="preserve">придбання 9 од. нош  - 540,0 тис.грн. та придбання резервного дизель-генератора - 406,0 тис.грн.(одержувач коштів - комунальне неприбуткове підприємство "Южноукраїнська міська багатопрофільна  лікарня")  </t>
  </si>
  <si>
    <t>Комплексна соціальна програма підтримки учасників АТО, учасників операції об"єднаних сил та членів їх сімей на 2021-2025 роки</t>
  </si>
  <si>
    <t>оплата транспортних послуг для перевезення гуманітарної допомогиперевезення гуманітарної допомоги, тощо</t>
  </si>
  <si>
    <t>придбання постільної білизни та планшетів для КЗ "ЦСПРД"</t>
  </si>
  <si>
    <t>поточний ремонт приміщення котельні з заміною котла в Іванівському закладі загальної середньої освіти</t>
  </si>
  <si>
    <t xml:space="preserve">капітальний ремонт 11-ти ліфтів житлових будинків    за відповідними адресами на умовах співфінансування 95% / 5% </t>
  </si>
  <si>
    <t>фінансова допомога громадському формуванню</t>
  </si>
  <si>
    <t>сприяння покращенню матеріально технічної бази СБУ</t>
  </si>
  <si>
    <r>
      <t xml:space="preserve">Цільова  програма  захисту  населення і територій Южноукраїнської міської територіальної громади від надзвичайних ситуацій місцевого рівня на 2018-2022 роки , </t>
    </r>
    <r>
      <rPr>
        <sz val="12"/>
        <rFont val="Times New Roman"/>
        <family val="1"/>
        <charset val="204"/>
      </rPr>
      <t xml:space="preserve">у тому числі: </t>
    </r>
  </si>
  <si>
    <t>облаштування приміщень для укриття населення (монтаж освітлення) в приміщенні адміністративної будівлі по вулиці Шкільна, 2 в с. Іванівка та улаштування споруди для укриття населення по вулиці Богданівка-Костянтинівка в м. Южноукраїнську, одержувач бюджетних коштів - КП "СКГ"</t>
  </si>
  <si>
    <t>поточний ремонт приміщення №23 для облаштування санвузла на 5-мі поверсі центрального крила гуртожитку №4 по вул.Миру,11  (одержувач бюджетних коштів - КП ЖЕО)</t>
  </si>
  <si>
    <t>придбання запірної арматури трубопроводів теплопостачання для забезпечення сталого проходження опалювального сезону в м.Южноукраїнську з послідуючою передачею комунальному підприємству «Тепло-водопостачання та каналізаційне господарство» (КЕКВ 2210)</t>
  </si>
  <si>
    <t>придбання труб сталевих для ремонту теплових мереж з метою підготовки об’єктів теплопостачання до роботи в осінньо – зимовий період з послідуючою передачею «Тепло-водопостачання та каналізаційне господарство»                  (КЕКВ 2210)</t>
  </si>
  <si>
    <t>поточний ремонт теплових мереж  від житлового будинку № 17 по вул.Дружби Народів,17 до ТК -701, КЕКВ 2240</t>
  </si>
  <si>
    <t>придбання матеріалів та оплата послуг машин   і механізмів, необхідних для виконання  поточного ремонту теплових мереж в смт.Костянтинівка  (одержувач  бюджетних коштів КП "ГРААЛЬ")</t>
  </si>
  <si>
    <t>аварійний поточний ремонт (заміна водопровідної труби з комплектуючими), а саме:на придбання матеріалів та оплату спецтехніки в смт.Костянтинівка по вул.93-ї стрілецької дивізії - 331,959 тис.грн.;  та по вул.Островського - 395,871 тис.грн.  (одержувач  бюджетних коштів  комунальне підприємство "ГРААЛЬ")</t>
  </si>
  <si>
    <t>придбання матеріалів (труб, муфт, GEBO, крабів, відсічних кранів та інше) в тому числі оплата послуг спецтехніки для підготовки об’єктів холодного водопостачання смт Костянтинівка до роботи в осінньо - зимовий період 2022-2023 років, (одержувач  бюджетних коштів КП "ГРААЛЬ")</t>
  </si>
  <si>
    <t>придбання матеріалів та оплата послуг техніки для поточного ремонту водопровідних мереж в смт.Костянтинівка  (одержувач  бюджетних коштів КП "ГРААЛЬ")</t>
  </si>
  <si>
    <t>придбання матеріалів та оплата послуг техніки для поточного ремонту каналізаційних мереж по вул.Володимирська  в смт.Костянтинівка (одержувач  бюджетних коштів КП "ГРААЛЬ")</t>
  </si>
  <si>
    <t>придбання матеріалів для ремонту водо – каналізаційних  колодязів (криниць) в смт. Костянтинівка (одержувач  бюджетних коштів КП "ГРААЛЬ")</t>
  </si>
  <si>
    <t>поточний ремонт дверних блоків в ТП-10/0,4 Кв № 45, 51, 53, 48 (з виготовленням та встановленням нових металевих дверей) - одержувач бюджетних коштів -  КП ЖЕО</t>
  </si>
  <si>
    <t>поточний ремонт приміщень нежитлової будівлі в селі Іванівка вул. Вишнева, 10 (одержувач КП ЖЕО)</t>
  </si>
  <si>
    <t>Придбання екскаватору  ( з урахуванням переоформлення)   КП ГРААЛЬ  (КЕКВ 3210)</t>
  </si>
  <si>
    <t>Інші заходи за рахунок коштів резервного фонду місцевого бюджету</t>
  </si>
  <si>
    <t>цільова фінансова допомога на погашення  кредиторської заборгованості перед ВП ПАЕС ДП "НАЕК "Енергоатом", одержувач -комунальне підприємство  "ГРААЛЬ"</t>
  </si>
  <si>
    <t>фінансова допомога КП ЖЕО за результатами роботи дільниці зі збору, сортування та вивезення побутових відходів за 5 місяців 2022 року, одержувач бюджетних коштів - комунальне підприємство "Житлово-експлуатаційне об"єднання"</t>
  </si>
  <si>
    <t>фінансова допомога КП ЖЕО на придбання ПММ для забезпечення вивозу сміття з території ЮМТГ, одержувач бюджетних коштів - комунальне підприємство "Житлово-експлуатаційне об"єднання"</t>
  </si>
  <si>
    <t>поточний ремонт приміщень тимчасового утримання домашніх тварин</t>
  </si>
  <si>
    <t>заміна вікон у під’їзді 5 житлового будинку №12 по бульвару Цвіточний, КЕКВ 2240</t>
  </si>
  <si>
    <t>ремонт міжпанельних швів житлового будинку бульвар Шкільний,5, КЕКВ 2240</t>
  </si>
  <si>
    <t>благоустрій кладовища села Бузьке, а саме: придбання та висадка пірамідальних туй, КЕКВ 2210</t>
  </si>
  <si>
    <t>благоустрій прибудинкової території житлового будинку прт.Незалежності, 33А, а саме усунення зсуву грунту, улаштування відмостки, встановлення лави з урною, КЕКВ 2240</t>
  </si>
  <si>
    <t>заміна лав біля під’їздів житлового будинку на бульварі Цвіточний, 12 , КЕКВ 2240</t>
  </si>
  <si>
    <t>Начальник фінансового управління Южноукраїнської міської ради</t>
  </si>
  <si>
    <t>Тетяна ГОНЧАРОВА</t>
  </si>
  <si>
    <t>направленими на виконання заходів місцевих програм за  2022 рік</t>
  </si>
  <si>
    <t xml:space="preserve"> перевезення резервістів</t>
  </si>
  <si>
    <t>0218110</t>
  </si>
  <si>
    <t>в т.ч.одержувач бюджетних коштів КП СКГ -69 000 грн.</t>
  </si>
  <si>
    <t>придбання термобілизни, спальників</t>
  </si>
  <si>
    <t>придбання генератора</t>
  </si>
  <si>
    <t>0618110</t>
  </si>
  <si>
    <t>Заходи  запобігання та ліквідації надзвичайних ситуацій  та наслідків стихійного лиха</t>
  </si>
  <si>
    <t>встановлення та придбання металопластикових дверей в Ліцеї № 4</t>
  </si>
  <si>
    <t>0611070</t>
  </si>
  <si>
    <t>в т.ч. одержувач коштів - некомерційне комунальне підприємство "Южноукраїнський центр надання первинної медико - санітарної допомоги (витрати на харчові пайки хворим на туберкульоз, що не преривають амбулаторне лікування, придбання туберкулінових ліків, вакцин)</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</si>
  <si>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</si>
  <si>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відшкодування вартості проїзду на автомобільному та залізничному транспорті один раз на рік до будь- якого н.п. України та у зворотньму напрямку членам сімей загиблих (померлих) УБД з числа учасників АТО і ООС</t>
  </si>
  <si>
    <t>відшкодуванння витрат за відвідування учасниками АТО та членами сімей загиблих (померлих) учасників АТО занять з плавання в бассейнах міста; часткове відшкодування витрат на поховання учасників бойових дій та інвалідів війни з числа учасників АТО, якщо сума фактичних витрат перевищує обсяг відшкодування за рахунок відповідної субвенції з обласного бюджету, одноразова МД для усунення наслідків пожежі, затоплення, тощо, привітання дітей з сімей загиблих УБД з днем  народження.</t>
  </si>
  <si>
    <t xml:space="preserve">  забезпечення санаторно-курортним лікуванням Ветеранів Війни, праці та осіб з інвалідністю, надання одноразової матеріальної допомоги  УБД  у роки Другої світової війни до річниць Перемоги над нацизмом у роки Другої світової війни та визволення України від фашистських загарбників</t>
  </si>
  <si>
    <t>Будівництво установ та закладів соціальної сфери</t>
  </si>
  <si>
    <t>капітальний ремонт інженерних мереж будівлі КЗ "ЦСПРД"</t>
  </si>
  <si>
    <t>придбання туристичної  атрибутики</t>
  </si>
  <si>
    <t>0922</t>
  </si>
  <si>
    <t xml:space="preserve"> (за рахунок  коштів  субвенції з місцевого бюджету на закупівлю опорними закладами охорони здоров’я  послуг щодо проектування та встановлення кисневих станцій за рахунок залишку коштів відповідної субвенції з державного бюджету, що утворився на початок бюджетного періоду)</t>
  </si>
  <si>
    <t xml:space="preserve">Капітальний ремонт м’якої покрівлі  3-х житлових будинків у м.Южноукраїнськ Миколаївської області, за відповідними адресами:  (на умовах співфінансування  90%  / 10% )                   </t>
  </si>
  <si>
    <t>придбання диз.пального</t>
  </si>
  <si>
    <t>2918240</t>
  </si>
  <si>
    <r>
      <t>Міська програма  "Фонд міської ради на виконання депутатських повноважень" на 2021-2025 роки</t>
    </r>
    <r>
      <rPr>
        <sz val="12"/>
        <rFont val="Times New Roman"/>
        <family val="1"/>
        <charset val="204"/>
      </rPr>
      <t xml:space="preserve"> в частині придбання генератора для забезпечення функціонування пункту "Незламності" в с.Панкратове</t>
    </r>
  </si>
  <si>
    <t>придбання необхідної побутової техніки, меблів та інших витрат для заселення внутрішньопереміщених осіб</t>
  </si>
  <si>
    <t>поточний ремонт приміщень по вул. Дружби народів, 6 для  заселення внутрішньопереміщених осіб</t>
  </si>
  <si>
    <t>видатки, пов’язані з врегулюванням боргових зобов’язань КП ТВКГ перед ВП ПАЕС ДП "НАЕК "Енергоатом" за послуги з централізованого водопостачання та водовідведення, одержувач бюджетних коштів -  ВП ПАЕС ДП "НАЕК "Енергоатом"</t>
  </si>
  <si>
    <t>видатки пов’язані з утриманням, управлінням майном комунальної власності (технічна інвентарізація частин вулиці Набережна Енергетиків)</t>
  </si>
  <si>
    <t xml:space="preserve">проведення технічної інвентаризації та виготовлення технічних паспортів нежитлових приміщень в багатоквартирних будинках, одержувач бюджетних коштів - комунальне підприємство "Житлово-експлуатаційне об’єднання" </t>
  </si>
  <si>
    <t>гарантійний внесок для участі в аукціоні з придбання лоту:"Нежитлова будівля (літ-2),загальною площею 2548,60кв.м., за адресою: Миколаївська область, м.Южноукраїнськ вулиця Дружби Народів,25</t>
  </si>
  <si>
    <t>фінансова допомога КП ЖЕО для погашення кредиторської заборгованості за послуги з постачання електричної енергії (за період: травень, липень, серпень, жовтень 2022 року)</t>
  </si>
  <si>
    <t>фінансова допомога КП ЖЕО для погашення кредиторської заборгованості по сплаті податку на додану вартість (за період: квітень, червень, серпень, вересень,  жовтень 2022 року)</t>
  </si>
  <si>
    <t xml:space="preserve">виготовлення та встанвлення будок та поддонів у вольєрах пункту тимчасового утримання тварин </t>
  </si>
  <si>
    <r>
      <rPr>
        <b/>
        <sz val="12"/>
        <rFont val="Times New Roman"/>
        <family val="1"/>
        <charset val="204"/>
      </rPr>
      <t>Програма поводження з твердими побутовими  відходами   на території Южноукраїнської міської  територіальної громади на 2021 - 2030 роки</t>
    </r>
    <r>
      <rPr>
        <sz val="12"/>
        <rFont val="Times New Roman"/>
        <family val="1"/>
        <charset val="204"/>
      </rPr>
      <t>, у тому числі:</t>
    </r>
  </si>
  <si>
    <t>придбання паливно-мастильних матеріалів - 65,0 тис.грн, придбання комплектів постільної білизни - 50,0тис. грн., створення блок-постів з риттям траншей та підключенням до електромереж, облаштування блокпостів стандартними знаками "СТОП","СТОП КОНТРОЛЬ", "Обмеження швидкості до 5 км" зі світлоповертальними елементами, тощо - 130,0 тис.грн.  (одержувач бюджетних коштів - комунальне підприємство "Служба комунального господарства")</t>
  </si>
  <si>
    <t xml:space="preserve">придбання паливно-мастильних матеріалів  (одержувач бюджетних коштів - комунальне підприємство "Житлово-експлуатаційне об'єднання")  </t>
  </si>
  <si>
    <r>
      <t>Програма  "Фонд міської ради на виконання депутатських повноважень" на 2021-2025 роки ,</t>
    </r>
    <r>
      <rPr>
        <sz val="12"/>
        <rFont val="Times New Roman"/>
        <family val="1"/>
        <charset val="204"/>
      </rPr>
      <t xml:space="preserve"> у тому числі:</t>
    </r>
  </si>
  <si>
    <r>
      <rPr>
        <b/>
        <sz val="12"/>
        <rFont val="Times New Roman"/>
        <family val="1"/>
        <charset val="204"/>
      </rPr>
      <t>Програма  "Фонд міської ради на виконання повноважень старости" на 2022-2025 роки</t>
    </r>
    <r>
      <rPr>
        <sz val="12"/>
        <rFont val="Times New Roman"/>
        <family val="1"/>
        <charset val="204"/>
      </rPr>
      <t xml:space="preserve">, у тому числі:  </t>
    </r>
  </si>
  <si>
    <t>придбання генератора та мотопомпи для потреб органу самоорганізації населення кварталу №7 малоповерхової забудови</t>
  </si>
  <si>
    <t xml:space="preserve"> Програма  "Фонд міської ради на виконання повноважень старости" на 2022-2025 роки</t>
  </si>
  <si>
    <t>придбання  позашляховиків, вантажного сідлового  тягачу</t>
  </si>
  <si>
    <t>придбання вуличних ліхтарів, комплект підсилення сигналу зв"язку, посвідчення добровольця, форма військова, ПММ, дрова, технічні та спец засоби та інші видатки на потреби ТРО, військових частин та ДФТГ</t>
  </si>
  <si>
    <t xml:space="preserve">Субвенція з місцевого бюджету державному бюджету </t>
  </si>
  <si>
    <t>субвенція з бюджету Южноукраїнської міської територіальної громади державному бюджету для військових частин на витрати в умовах воєнного стану для здійснення згідно із законом заходів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</si>
  <si>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r>
      <rPr>
        <b/>
        <sz val="12"/>
        <rFont val="Times New Roman"/>
        <family val="1"/>
        <charset val="204"/>
      </rPr>
      <t>Цільова програма захисту населення і територій Южноукраїнської міської територіальної громади від надзвичайних ситуацій місцевого рівня на 2018-2022 роки</t>
    </r>
    <r>
      <rPr>
        <sz val="12"/>
        <rFont val="Times New Roman"/>
        <family val="1"/>
        <charset val="204"/>
      </rPr>
      <t xml:space="preserve"> в частині придбання бензину</t>
    </r>
  </si>
  <si>
    <t>придбання тканини, фурнітури для пошиття військової форми</t>
  </si>
  <si>
    <t xml:space="preserve">придбання форми для військових  </t>
  </si>
  <si>
    <t xml:space="preserve">придбання сухих пайків для військовослужбовців </t>
  </si>
  <si>
    <t>виявлення та підтримка обдарованих дітей (стипендія міського голови), стимулювання та заохочення обдарованих дітей</t>
  </si>
  <si>
    <t>заохочення, стимулювання праці вчителів</t>
  </si>
  <si>
    <t>улаштування елетромереж для забезпечення освітлення в приміщеннях тимчасового укриття в закладах освіти</t>
  </si>
  <si>
    <t>Цільова програма захисту населення і територій Южноукраїнської міської територіальної громади від надзвичайних ситуацій місцевого рівня на 2018-2022 роки, всього, у т.ч.:</t>
  </si>
  <si>
    <t>придбання продуктів харчування для забезпечення Пунктів Незламності</t>
  </si>
  <si>
    <t>придбання  електрообладнання, посуд одноразовий, бензин для генераторів для Пунктів Незламності</t>
  </si>
  <si>
    <t>влаштування електромереж в Пунктах Незламності</t>
  </si>
  <si>
    <t>придбання та встановлення  віконних блоків у коридорі Центру розвитку дитини  "Гармонія"</t>
  </si>
  <si>
    <t>придбання звукопідсилюючої апаратури для Гімназії</t>
  </si>
  <si>
    <t>придбання роутера, заміна дверей, придбання принтера в ліцей №3</t>
  </si>
  <si>
    <t>придбання конструкторського набору Лего</t>
  </si>
  <si>
    <t>Забезпечення фінансування видатків поточного характеру (енергоносії, зарплата, оплата послуг), розвиток матріально-технічної бази (придбання обладнання), одержувач коштів - комунальне некомерційне підприємство "Южноукраїнська міська багатопрофільна лікарня"</t>
  </si>
  <si>
    <t xml:space="preserve"> Первинна медична допомога населенню, що надається центрами первинної медичної (медико-санітарної) допомоги, </t>
  </si>
  <si>
    <t>Забезпечення фінансування видатків поточного характеру (енергоносії,оплата послуг), одержувач коштів -  некомерційне комунальне  підприємство "Южноукраїнський центр первинної медико - санітарної допомоги"</t>
  </si>
  <si>
    <t>одержувач коштів - некомерційне комунальне підприємство "Южноукраїнський центр надання первинної медико - санітарної допомоги (придбання препаратів та медикаментів)</t>
  </si>
  <si>
    <t>в т.ч. одержувач коштів - комунальне некомерційне підприємство "Южноукраїнська міська багатопрофільна лікарня" (придбання медикаментів)</t>
  </si>
  <si>
    <t>відшкодування вартості медпрепаратів хворим, які перенесли трансплантацію органів та тканин, пацієнтам з хворобою Паркинсона та дітям хворим на епілепсію та інше; забезпечення лікувал.харчуванням дітей хворих на фенілкетанурію та муковісцидоз (одержувач коштів - некомерційне комунальне підприємство "Южноукраїнський центр надання первинної медико - санітарної допомоги)</t>
  </si>
  <si>
    <t>надання допомоги хворим з хронічною нирковою  недостатністю (придбання ліків)</t>
  </si>
  <si>
    <t>виплати компенсації на харчування донорів: одержувач коштів - комунальне некомерційне підприємство "Южноукраїнська міська багатопрофільна лікарня" та одноразової виплати до Дня донора</t>
  </si>
  <si>
    <t xml:space="preserve"> безкоштовне  забезпечення лікарськими засобами  хворих, які перенесли гострий інфаркт міокарду (перші шість місяців) та які мають протезування клапанів серця</t>
  </si>
  <si>
    <t>придбання телевізора, меблів для кімнати партнерських пологів, заміна вікон в приймальному та терапевтичному відділенні,  придбання холодильнику, кондиціонеру, мікрохвильовки для акушерського відділення</t>
  </si>
  <si>
    <t>придбання мікроскопу для лабораторії НКП ЮУ МЦПМСД</t>
  </si>
  <si>
    <r>
      <t>придбання кушетки та столику для організації кабінету одержувач коштів - ФОП Кутова Юлія Валеріївна</t>
    </r>
    <r>
      <rPr>
        <sz val="12"/>
        <color indexed="10"/>
        <rFont val="Times New Roman"/>
        <family val="1"/>
        <charset val="204"/>
      </rPr>
      <t xml:space="preserve"> </t>
    </r>
    <r>
      <rPr>
        <sz val="12"/>
        <rFont val="Times New Roman"/>
        <family val="1"/>
        <charset val="204"/>
      </rPr>
      <t>сімейний лікар</t>
    </r>
  </si>
  <si>
    <r>
      <t xml:space="preserve">Програма зайнятості  населення Южноукраїнської міської територіальної громади на 2021 -2023 рр. </t>
    </r>
    <r>
      <rPr>
        <sz val="12"/>
        <rFont val="Times New Roman"/>
        <family val="1"/>
        <charset val="204"/>
      </rPr>
      <t>(оплата громадських робіт)</t>
    </r>
  </si>
  <si>
    <t>проведення заходів, придбання матеріалів для їх проведення</t>
  </si>
  <si>
    <t>придбання датчиків для апарату УЗД (КЗ Територіальний центр соціального забезпечення…)</t>
  </si>
  <si>
    <t>матеріальна допомога на лікування, реабілітацію, оперативне втручання</t>
  </si>
  <si>
    <t>придбання харчових продуктів для прод наборів для малозабезпечених, придбання новорічних подарунків дітям  сіл територіальної громади</t>
  </si>
  <si>
    <t>надання одноразової матеріальної допомоги сім'ям загиблих учасників АТО, ОМП до Дня захисника Вітчизни та Дня Матері, відшкодування проїзду до санаторію  в межах області, одноразова матеріальна допомога учасникам АТО, які отримали поранення та знаходяться на стаціонарному лікуванні, одноразова матеріальна допомога демобілізованим учасникам АТО, одноразова матеріальна допомога членам сімей військовослужбовців, загиблих в АТО, на санаторно - курортне лікування</t>
  </si>
  <si>
    <t>Наданням підтримки внутрішньо переміщеним або евакуйованим особам у зв"язку із введенням военного стану (забезпечення гарячим харчуванням)</t>
  </si>
  <si>
    <t>Інші заходи у сфері соціального захисту і соціального забезпечення, всього</t>
  </si>
  <si>
    <t>в т.ч.</t>
  </si>
  <si>
    <t>мат. допомога малозахищеним громадянам міста на оплату ЖКП для підвищення їх платоспроможності</t>
  </si>
  <si>
    <t>підписка газети "Контакт", кабельне телебачення "Квант",  утримання соцпалат, Університет  третього віку, реабілітація дітей з інвалідністю, заняття в спорт.секції</t>
  </si>
  <si>
    <t xml:space="preserve"> одноразові матеріальні допомоги до : річниці аварії на  ЧАЕС та до Дня ліквідатора аварії на ЧАЕС,  Дня людини похилого віку,  Дня осіб з інвалідністю, Дня волонтерів, мат. допомога</t>
  </si>
  <si>
    <t>виплата матеріальної допомоги  членам добровільного формування територіальної громади</t>
  </si>
  <si>
    <t>утримання КЗ Центр соціально - психологічної реабілітації дітей в частині поточного утримання та капітальних видатків</t>
  </si>
  <si>
    <t xml:space="preserve"> Комплексна програма "Розвиток та підтримка сім'ї, дітей та молоді на 2021 - 2025 роки міської територіальної громади"</t>
  </si>
  <si>
    <t>проведення новорічних, різдвяних свят та інших заходів</t>
  </si>
  <si>
    <t>проведення заходів, участь у змаганнях, придбання призів, спортивної атрибутики та ін.</t>
  </si>
  <si>
    <t>поточний ремонт коридорів, музично-спортивної зали та приміщень Костянтинівського ДНЗ в смт.Костянтинівка Южноукраїнської міської територіальної громади</t>
  </si>
  <si>
    <t>поточний ремонт приміщень в Іванівському закладі загальної середньої освіти під розміщення дошкільного підрозділу</t>
  </si>
  <si>
    <t>поточний ремонт: посилення димової труби у котельні Костянтинівського закладу загальної середньої освіти в смт. Костянтинівка</t>
  </si>
  <si>
    <t>Інші заходи громадського порядку та безпеки всього, в т.ч.</t>
  </si>
  <si>
    <t>субвенція державному бюджету на поліпшення умов роботи  Арбузинської виправної колонії (придбання матеріалів для ремонту приміщень та придбання обладнання для майстерні)</t>
  </si>
  <si>
    <t>Заходи запобігання та ліквідації надзвичайних ситуацій та наслідків стихійного лиха всього, в т.ч.</t>
  </si>
  <si>
    <t>резервні кошти на придбання обладнання, матеріалів для Пунктів Незламності</t>
  </si>
  <si>
    <t>створення, поповнення матрезерву, придбання стендів, придбання ЗІЗ органів дихання для жителів сільської місцевості</t>
  </si>
  <si>
    <t>оплата експлуатації системи централізованого оповіщення, заправка катриджів</t>
  </si>
  <si>
    <t>придбання термопоту, бензину А-95, чаю в пакетиках, кави розчинної - 18,670 тис.грн., придбання генератора бензинового - 100,0 тис.грн. для забезпечення функціонування Пункту Незламності, одержувач бюджетних коштів  КП ЖЕО</t>
  </si>
  <si>
    <t>придбання генератора дизельного  для забезпечення функціонування Пункту Незламності - одержувач бюджетних коштів  КП "Критий ринок м. Южноукраїнська"</t>
  </si>
  <si>
    <t>придбання подовжувача на котушці - 10,8 тис.грн. , генератора бензинового - 58,0 тис. грн. для забезпечення функціонування Пункту Незламності - одержувач бюджетних коштів - КП "СКГ"</t>
  </si>
  <si>
    <t xml:space="preserve">субвенція з бюджету Южноукраїнської міської територіальної громади  державному бюджету: 4-му Державному пожежно-рятувальному загону Головного управління Державної служби України з надзвичайних ситуацій у Миколаївської області  для 25-ої державної пожежно-рятувальної частини на придбання форменого одягу та взуття, 2-х сухих гідрокостюмів </t>
  </si>
  <si>
    <t xml:space="preserve">придбання спецобладнання для  КП ЖЕО  </t>
  </si>
  <si>
    <t xml:space="preserve">придбання техніки для  КП ЖЕО </t>
  </si>
  <si>
    <t>Інші заходи, пов'язані з економічною діяльністю всього, в т.ч.</t>
  </si>
  <si>
    <t>поточний ремонт приміщень для надання ветеринарних послуг та тимчасового утримання тварин після операції</t>
  </si>
  <si>
    <t>харчування тварин</t>
  </si>
  <si>
    <t xml:space="preserve">придбання вуличних світильників на сонячних батареях з датчиком руху 96,0 тис.грн для сіл Іванівка та Панкратове та цементу для встановлення елементів спортивної площадки  в селі Панкратове - 4,0 тис.грн. </t>
  </si>
  <si>
    <t xml:space="preserve">облаштування розважального майданчика на території площі Соборності в смт. Костянтинівка Вознесенського району Миколаївської області </t>
  </si>
  <si>
    <t>придбання матеріалів для ремонту мереж холодного водопостачання в підвальному приміщенні 1-7 під’їздів житлового будинку №2 по бульвару Цвіточний</t>
  </si>
  <si>
    <t>придбання вікон для під’їздів житлового будинку №18 по проспекту Незалежності,</t>
  </si>
  <si>
    <t xml:space="preserve">придбання будівельних матеріалів для заміни бордюрів на прибудинковій території  житлового будинку на бульварі Цвіточний,3, </t>
  </si>
  <si>
    <t>проведення заходів, придбання подарунків</t>
  </si>
  <si>
    <t>ліквідація несанкціонованих сміттєзвалищ ( КП СКГ; КП ЖЕО)</t>
  </si>
  <si>
    <t xml:space="preserve">розробка проектно-кошторисної документації по об"єкту "Капітальний ремонт системи опалення нежитлової будівлі за адресою Миколаївська область, Вознесенський район, Южноукраїнська територіальна громада, село Іванівка, вул.Вишнева,10" одержувач КП ЖЕО </t>
  </si>
  <si>
    <t>Розробка проектно-кошторисної документації, експертиза, інженерно – геодезичні, інженерно – геологічні вишукування на «Капітальний ремонт проспекту Соборності та вулиці Енергобудівників у м.Южноукраїнськ Вознесенського району Миколаївської області» та на «Капітальний ремонт вулиці Миру та вулиці Молодіжна у м.Южноукраїнськ Вознесенського району Миколаївської області»; Експертиза проектно-кошторисної документації  за об"єктом  '"Капітальний ремонт проспекту Незалежності у м.Южноукраїнськ Миколаївської області</t>
  </si>
  <si>
    <t>проведення експертизи проектно-кошторисної документації по об’єкту "Капітальний ремонт покрівлі будівлі ЗОШ смт Костянтинівка Вознесенського району Миколаївської області" - 26,405 тис.грн., капітальний ремонт санвузлів з влаштуванням кабінок та шаф для інвентаря в Гімназії №1 по бульвару Курчатова, 6 м Южноукраїнськ, Миколаївської області - 1 720,370 тис.грн.</t>
  </si>
  <si>
    <t xml:space="preserve">Капітальний ремонт 4-х ліфтів  (пасажирськи - 2 од., лікарськи - 2 од.) КНП ЮМБЛ вул.Миру,3 м.Южноукраїнськ Вознесенський район Миколаївська область </t>
  </si>
  <si>
    <t xml:space="preserve">"'Капітальний ремонт внутрішньодворової території житлових будинків  за адресами: прт.Незалежності №5, прт.Соборності №5, бул.Курчатова №7, прт.Незалежності №5,7"; "'Капітальний ремонт внутрішньодворової території житлових будинків  за адресами:  вул.Молодіжна №7,7а, прт.Незалежності№22,24, вул.Енергобудівників,6" та розробка проектно-кошторисної документації, проведення експертизи по "'Капітальному ремонту тротуарів проспекту Незалежності" ; проведення експертизи ПКД за об"єктом: "Капітальному ремонту мереж освітлення проспекту Незалежності "  </t>
  </si>
  <si>
    <t xml:space="preserve">"Реконструкція мереж теплопостачання в Южноукраїнській   загальноосвітній школі №4 на прт.Незалежності,16 м.Южноукраїнськ Миколаївської області. Коригування"; коригування проектно-кошторисної документації, проведення експертизи на об"єкт «Капітальний ремонт технологічного обладнання КНС-3 за адресою вул.Миру,2а у м.Южноукраїнськ Миколаївської області.Коригування»; </t>
  </si>
  <si>
    <t>"'Капітальний ремонт трубопроводу зонування холодного водопостачання 1 та 3 мікрорайонів від насосної станції зонування до ВК-125 за адресою: вул. Дружби Народів у м.Южноукраїнськ Миколаївської області. Коригування", у т.ч. коригування ПКД ; '«Капітальний ремонт трубопроводу зонування холодного водопостачання ІІ та ІV мікрорайонів по вул.Енергобудівників до ВК-523 по вул.Набережна Енергетиків від ВК-501 до ВК-513 у м.Южноукраїнськ Миколаївської області», у т.ч. розробка проектно-кошторисної документації, проведення експертизи, інженерно – геодезичні, інженерно – геологічні вишукування</t>
  </si>
  <si>
    <t xml:space="preserve">"Капітальний ремонт ТРП-6. Заміна одиниць та вузлів технологічного устаткування та їх інженерних мереж по вул.Дружби Народів,33д", у т.ч. коригування проектно-кошторисної документації та проведення експертизи; 'Капітальний ремонт ТРП-4б. Заміна одиниць та вузлів технологічного устаткування та їх інженерних мереж по бул.Шевченко,3а",  у т.ч. коригування проектно-кошторисної документації та проведення експертизи; "Капітальний ремонт зовнішніх інженерних мереж теплопостачання (опалення та ГВП) від ТК-515 до ж/б №49 по вул.Набережна Енергетиків"; "Капітальний ремонт зовнішніх інженерних мереж теплопостачання (опалення та ГВП) від ТК-505 до ТК-507 по вул.Молодіжна";'«Капітальний ремонт транзитних трубопроводів теплових мереж ГВП та опалення за адресою бульвар Цвіточний,13а/вул.Енергобудівників,17", у т.ч. проведення експертизи  ПКД;  «Капітальний ремонт транзитних трубопроводів теплових мереж ГВП за адресою бул. Цвіточний,13/вул.Енергобудівників,15», у т.ч. проведення експертизи  ПКД </t>
  </si>
  <si>
    <t>придбання та встановлення дитячих та спортивних майданчиків на території Костянтинівського старостинського округу</t>
  </si>
  <si>
    <t>придбання шлагбауму для встановлення у дворі ж/б по пр. Незалежності, 6</t>
  </si>
  <si>
    <t>ремонт міжпанельних швів житлового будинку бульвар Шкільний,5</t>
  </si>
  <si>
    <t>ремонт міжпанельних швів житлового будинку вул.Миру,10</t>
  </si>
  <si>
    <t xml:space="preserve">придбання труб, запірної арматури та супутніх матеріалів для сталого проходження осіньо-зимового періоду для житлового будинку №17 по вул. Дружби Народів  </t>
  </si>
  <si>
    <t>придбання поштових скриньок для житлового будинку №3 по проспекту Соборності та №8 по проспекту Незалежності</t>
  </si>
  <si>
    <t>придбання камер відеоспостереження для встановлення у дворі та у житловому будинку №5 по бульвару Шевченка та №14 по проспекту Незалежності</t>
  </si>
  <si>
    <t>придбання обладнання для відеоспостереження на 2-х під’їздах житлового будинку №31 по проспекту Незалежності</t>
  </si>
  <si>
    <t>придбання матеріалів для поточного ремонту внутрішньобудинкових мереж теплопостачання, водопостачання та водовідведення житлового будинку №39 по вулиці Набережна Енергетиків</t>
  </si>
  <si>
    <t>придбання матеріалів для поточного ремонту внутрішньобудинкових мереж теплопостачання, водопостачання та водовідведення житлового будинку №7 по бульвару Курчатова</t>
  </si>
  <si>
    <t>придбання поштових скриньок для житлового будинку №14 по проспекту Незалежності</t>
  </si>
  <si>
    <t>придбання матеріалів для заміни запірної арматури системи опалення в підвальних та горищних приміщеннях житлового будинку №3 по проспекту Соборності та № 8 по проспекту Незалежності</t>
  </si>
  <si>
    <t>придбання матеріалів для ремонту мереж гарячого водопостачання житлового будинку №5 по бульвару Шкільний</t>
  </si>
  <si>
    <t>придбання обладнання для відеоспостереження в 5 та 6 під’їздах житлового будинку №31 по проспекту Незалежності</t>
  </si>
  <si>
    <t>придбання камер відеоспостереження для встановлення на під’їздах 1 та 2 житлового будинку №2 по бульвару Курчатова</t>
  </si>
  <si>
    <t>придбання матеріалів для ремонту мереж гарячого водопостачання в житловому будинку за адресою проспект Соборності, 10 у трьох під’їздах</t>
  </si>
  <si>
    <t>придбання матеріалів для ремонту мереж гарячого водопостачання в житловому будинку за адресою проспект Незалежності, 24 (під’їзди 1, 2)</t>
  </si>
  <si>
    <r>
      <rPr>
        <b/>
        <sz val="12"/>
        <rFont val="Times New Roman"/>
        <family val="1"/>
        <charset val="204"/>
      </rPr>
      <t>Програма підтримки об'єднань співвласників багатоквартирних будинків на 2019-2023  роки</t>
    </r>
    <r>
      <rPr>
        <sz val="12"/>
        <rFont val="Times New Roman"/>
        <family val="1"/>
        <charset val="204"/>
      </rPr>
      <t xml:space="preserve"> в частині  кронування та видалення сухостійних аварійних дерев на території  житлових будинків за адресою бул. Цвіточний № 2, №16 та прт.Соборності № 7     (на умовах співфінансування 90% / 10%) </t>
    </r>
  </si>
  <si>
    <t xml:space="preserve">придбання машін і механізмів (8 одиниць)  - одержувач бюджетних коштів -  КП ЖЕО </t>
  </si>
  <si>
    <t>фінансова допомога КП ЖЕО на подолання тарифно-фінансових витрат в частині відшкодування збитків дільниці зі збору, сортування та вивезення побутових відходів,(одержувач - КП ЖЕО)</t>
  </si>
  <si>
    <t>придбання спецтехніки для  КП СКГ</t>
  </si>
  <si>
    <t xml:space="preserve"> поточний ремонт будівлі складу сипучих матеріалів по вул. Спортивна (одержувач бюджетних коштів - комунальне підприємство "Служба комунального господарства")</t>
  </si>
  <si>
    <t xml:space="preserve">придбання 17 од. CPS обладнання для транспортних засобів комунального підприємства «Служба комунального господарства» </t>
  </si>
  <si>
    <t xml:space="preserve">видалення сухостойних , аварійних дерев на прибудинкових територіях за зверненням КП ЖЕО  (на умовах співфінансування 90% / 10%) </t>
  </si>
  <si>
    <t>зимове утримання доріг житлових будинків, гуртожитків, розташованих на території 1, 2,3,4,5 мікрорайонів міста (одержувач бюджетних коштів -  КП ЖЕО)</t>
  </si>
  <si>
    <t xml:space="preserve"> влаштування квітника з посадкою розсади квітів, у тому числі із добавленням землі та мінеральних добрів   (одержувач-КП СКГ)</t>
  </si>
  <si>
    <t>садіння нових дерев та кущів по місту (одержувач -КП СКГ)</t>
  </si>
  <si>
    <t>поточний ремонт сходів по вулиці Дружби Народів (одержувач-КП СКГ)</t>
  </si>
  <si>
    <t>поточний ремонт пішохідної доріжки фігурною плиткою по вул. Дружби народів та улаштування з’їздів (пандусів) для людей з обмеженими фізичними можливостями (від повороту дороги на автовокзал до повороту вул. Енергобудівників) (одержувач-КП СКГ)</t>
  </si>
  <si>
    <t>поточний ремонт пішохідних доріжок фігурною плиткою з заміною поребриків та встановлення додаткових лав і урн на вул.Дружби Народів, у т.ч. від житлового будинку №34 до перехрестя вулиці Молодіжна (2черга)  (одержувач-КП СКГ)</t>
  </si>
  <si>
    <t>поточний ремонт об"єктів благоустрою    (одержувач-КП СКГ)</t>
  </si>
  <si>
    <t xml:space="preserve">утримання об"єктів благоустрою - (одержувач бюджетних коштів - комунальне підприємство "Служба комунального господарства") </t>
  </si>
  <si>
    <t>аварійний поточний ремонт (заміна водопровідної труби з комплектуючими), а саме: на придбання матеріалів та оплату спецтехніки в смт.Костянтинівка по вул.93-ї стрілецької дивізії - 331,959 тис.грн.;  та по вул.Островського - 395,871 тис.грн.  (одержувач  бюджетних коштів  комунальне підприємство "ГРААЛЬ")</t>
  </si>
  <si>
    <t xml:space="preserve">придбання 3-х одиниць приладів обліку теплової енергії для забезпечення окремого обліку по житловому будинку за адресою вул.Молодіжна,7 </t>
  </si>
  <si>
    <t>придбання матеріалів для виконання робіт з ремонту теплових мереж по пр. Незалежності (на ділянці від МК-23 до МК-33)</t>
  </si>
  <si>
    <t>придбання матеріалів, необхідних для виконання ремонтних робіт на ділянці трубопроводів теплових мереж опалення та гарячого водопостачання від ТРП - 3 до ТК 302А в районі житлового будинку проспект Незалежності,19 з послідуючою їх передачею КП ТВКГ</t>
  </si>
  <si>
    <t>поточний ремонт приміщень №103, 139, 158, що розташовані в гуртожитку за адресою Миру, 9 для розміщення внутрішньопереміщених осіб, одержувач бюджетних коштів - КП "ЖЕО"</t>
  </si>
  <si>
    <t>виготовлення та встановлення металевих дверей на 1-му поверсі гуртожитку №3 за адресою вулиця Миру, 9, одержувач бюджетних коштів - КП "ЖЕО"</t>
  </si>
  <si>
    <t>придбання вікон для заміни в 1 та 2 під’їздах житлового будинку №7 по вулиці Молодіжна</t>
  </si>
  <si>
    <t>придбання деталей трубопроводу та запірної арматури для житлового будинку №5 по проспекту Незалежності</t>
  </si>
  <si>
    <t xml:space="preserve">видатки на реалізацію заходів та робіт з територіальної оборони, послуги з перевезення гуманітарних вантажів по Україні вантажними автомобілями (перевезення вантажів, населення, залучення спецтехніки, тощо) </t>
  </si>
  <si>
    <t xml:space="preserve">поточний ремонт проїзної частини дороги гарячою асфальтобетонною сумішшю в смт.Костянтинівка та с.Бузьке  </t>
  </si>
  <si>
    <t xml:space="preserve">"Реконструкція кисневого пункту КНП «Южноукраїнська міська багатопрофільна лікарня». Улаштування кріогенного газифікатора за адресою: вул. Миру, 3 м. Южноукраїнськ Вознесенський район Миколаївська область» (із підключенням до системи газозабезпечення інфекційного відділення), у т.ч.  плата за видачу сертифікату для закінчених будівництвом об’єктів  та розробка проектно-кошторисної документації, проведення експертизи та виконання інженерно-геодезичних вишукувань за об"єктом "Реконструкція системи киснепостачання КНП «Южноукраїнська міська багатопрофільна лікарня». Улаштування кисневої станції за адресою: вул. Миру, 3 м. Южноукраїнськ Вознесенський район Миколаївська область" </t>
  </si>
  <si>
    <t>від ________________     №_________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</si>
</sst>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202" formatCode="#,##0.0"/>
    <numFmt numFmtId="220" formatCode="#,##0.00000"/>
  </numFmts>
  <fonts count="35" x14ac:knownFonts="1">
    <font>
      <sz val="10"/>
      <name val="Times New Roman"/>
      <charset val="204"/>
    </font>
    <font>
      <sz val="10"/>
      <name val="Times New Roman"/>
      <family val="1"/>
      <charset val="204"/>
    </font>
    <font>
      <b/>
      <sz val="14"/>
      <name val="Times New Roman"/>
      <family val="1"/>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sz val="10"/>
      <name val="Helv"/>
      <charset val="204"/>
    </font>
    <font>
      <sz val="10"/>
      <name val="Arial Cyr"/>
      <charset val="204"/>
    </font>
    <font>
      <u/>
      <sz val="10"/>
      <color indexed="12"/>
      <name val="Arial"/>
      <family val="2"/>
      <charset val="204"/>
    </font>
    <font>
      <sz val="10"/>
      <name val="Courier New"/>
      <family val="3"/>
      <charset val="204"/>
    </font>
    <font>
      <sz val="12"/>
      <name val="Times New Roman"/>
      <family val="1"/>
      <charset val="204"/>
    </font>
    <font>
      <sz val="10"/>
      <color indexed="8"/>
      <name val="Arial"/>
      <family val="2"/>
      <charset val="204"/>
    </font>
    <font>
      <b/>
      <sz val="12"/>
      <name val="Times New Roman"/>
      <family val="1"/>
      <charset val="204"/>
    </font>
    <font>
      <i/>
      <sz val="12"/>
      <name val="Times New Roman"/>
      <family val="1"/>
      <charset val="204"/>
    </font>
    <font>
      <b/>
      <sz val="10"/>
      <name val="Times New Roman"/>
      <family val="1"/>
      <charset val="204"/>
    </font>
    <font>
      <sz val="12"/>
      <color indexed="10"/>
      <name val="Times New Roman"/>
      <family val="1"/>
      <charset val="204"/>
    </font>
    <font>
      <b/>
      <i/>
      <sz val="12"/>
      <name val="Times New Roman"/>
      <family val="1"/>
      <charset val="204"/>
    </font>
    <font>
      <sz val="12"/>
      <color indexed="8"/>
      <name val="Times New Roman"/>
      <family val="1"/>
      <charset val="204"/>
    </font>
    <font>
      <b/>
      <sz val="12"/>
      <color indexed="10"/>
      <name val="Times New Roman"/>
      <family val="1"/>
      <charset val="204"/>
    </font>
    <font>
      <sz val="16"/>
      <name val="Times New Roman"/>
      <family val="1"/>
      <charset val="204"/>
    </font>
    <font>
      <b/>
      <sz val="16"/>
      <name val="Times New Roman"/>
      <family val="1"/>
      <charset val="204"/>
    </font>
    <font>
      <sz val="11"/>
      <name val="Times New Roman"/>
      <family val="1"/>
      <charset val="204"/>
    </font>
    <font>
      <u/>
      <sz val="16"/>
      <name val="Times New Roman"/>
      <family val="1"/>
      <charset val="204"/>
    </font>
    <font>
      <sz val="20"/>
      <name val="Times New Roman"/>
      <family val="1"/>
      <charset val="204"/>
    </font>
    <font>
      <sz val="14"/>
      <name val="Times New Roman"/>
      <family val="1"/>
      <charset val="204"/>
    </font>
    <font>
      <sz val="13"/>
      <name val="Times New Roman"/>
      <family val="1"/>
      <charset val="204"/>
    </font>
    <font>
      <b/>
      <sz val="13"/>
      <name val="Times New Roman"/>
      <family val="1"/>
      <charset val="204"/>
    </font>
    <font>
      <sz val="24"/>
      <name val="Times New Roman"/>
      <family val="1"/>
      <charset val="204"/>
    </font>
    <font>
      <sz val="13"/>
      <name val="Arial Cyr"/>
      <charset val="204"/>
    </font>
    <font>
      <sz val="12"/>
      <color theme="1"/>
      <name val="Times New Roman"/>
      <family val="1"/>
      <charset val="204"/>
    </font>
  </fonts>
  <fills count="27">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00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6">
    <xf numFmtId="0" fontId="0" fillId="0" borderId="0"/>
    <xf numFmtId="0" fontId="8" fillId="2"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13"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12" fillId="0" borderId="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5" borderId="0" applyNumberFormat="0" applyBorder="0" applyAlignment="0" applyProtection="0"/>
    <xf numFmtId="0" fontId="4" fillId="22" borderId="2" applyNumberFormat="0" applyAlignment="0" applyProtection="0"/>
    <xf numFmtId="0" fontId="9" fillId="22" borderId="1" applyNumberFormat="0" applyAlignment="0" applyProtection="0"/>
    <xf numFmtId="0" fontId="13"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2" fillId="0" borderId="0"/>
    <xf numFmtId="0" fontId="12" fillId="0" borderId="0"/>
    <xf numFmtId="0" fontId="14" fillId="0" borderId="0"/>
    <xf numFmtId="0" fontId="14" fillId="0" borderId="0"/>
    <xf numFmtId="0" fontId="14" fillId="0" borderId="0"/>
    <xf numFmtId="0" fontId="14" fillId="0" borderId="0"/>
    <xf numFmtId="0" fontId="14" fillId="0" borderId="0"/>
    <xf numFmtId="0" fontId="16" fillId="0" borderId="0">
      <alignment vertical="top"/>
    </xf>
    <xf numFmtId="0" fontId="6" fillId="0" borderId="3" applyNumberFormat="0" applyFill="0" applyAlignment="0" applyProtection="0"/>
    <xf numFmtId="0" fontId="10" fillId="12" borderId="0" applyNumberFormat="0" applyBorder="0" applyAlignment="0" applyProtection="0"/>
    <xf numFmtId="0" fontId="12" fillId="0" borderId="0"/>
    <xf numFmtId="0" fontId="3" fillId="4" borderId="0" applyNumberFormat="0" applyBorder="0" applyAlignment="0" applyProtection="0"/>
    <xf numFmtId="0" fontId="5" fillId="0" borderId="0" applyNumberFormat="0" applyFill="0" applyBorder="0" applyAlignment="0" applyProtection="0"/>
    <xf numFmtId="0" fontId="8" fillId="7" borderId="4" applyNumberFormat="0" applyFont="0" applyAlignment="0" applyProtection="0"/>
    <xf numFmtId="0" fontId="11" fillId="0" borderId="0"/>
  </cellStyleXfs>
  <cellXfs count="235">
    <xf numFmtId="0" fontId="0" fillId="0" borderId="0" xfId="0"/>
    <xf numFmtId="0" fontId="1" fillId="0" borderId="0" xfId="0" applyNumberFormat="1" applyFont="1" applyFill="1" applyAlignment="1" applyProtection="1"/>
    <xf numFmtId="0" fontId="1" fillId="0" borderId="0" xfId="0" applyFont="1" applyFill="1"/>
    <xf numFmtId="0" fontId="1" fillId="0" borderId="0" xfId="0" applyNumberFormat="1" applyFont="1" applyFill="1" applyBorder="1" applyAlignment="1" applyProtection="1"/>
    <xf numFmtId="0" fontId="1" fillId="0" borderId="0" xfId="0" applyNumberFormat="1" applyFont="1" applyFill="1" applyAlignment="1" applyProtection="1">
      <alignment vertical="center"/>
    </xf>
    <xf numFmtId="0" fontId="1" fillId="0" borderId="0" xfId="0" applyFont="1" applyFill="1" applyAlignment="1">
      <alignment vertical="center"/>
    </xf>
    <xf numFmtId="0" fontId="19" fillId="0" borderId="0" xfId="0" applyNumberFormat="1" applyFont="1" applyFill="1" applyAlignment="1" applyProtection="1"/>
    <xf numFmtId="0" fontId="19" fillId="0" borderId="0" xfId="0" applyFont="1" applyFill="1"/>
    <xf numFmtId="0" fontId="25" fillId="0" borderId="0" xfId="0" applyNumberFormat="1" applyFont="1" applyFill="1" applyBorder="1" applyAlignment="1" applyProtection="1">
      <alignment horizontal="center" vertical="center" wrapText="1"/>
    </xf>
    <xf numFmtId="0" fontId="24" fillId="0" borderId="5" xfId="0" applyFont="1" applyFill="1" applyBorder="1" applyAlignment="1">
      <alignment horizontal="center" vertical="center"/>
    </xf>
    <xf numFmtId="0" fontId="25" fillId="0" borderId="0" xfId="0" applyNumberFormat="1" applyFont="1" applyFill="1" applyBorder="1" applyAlignment="1" applyProtection="1">
      <alignment horizontal="justify" vertical="center" wrapText="1"/>
    </xf>
    <xf numFmtId="0" fontId="24" fillId="0" borderId="0" xfId="0" applyFont="1" applyFill="1" applyBorder="1" applyAlignment="1">
      <alignment horizontal="justify"/>
    </xf>
    <xf numFmtId="0" fontId="1" fillId="0" borderId="0" xfId="0" applyNumberFormat="1" applyFont="1" applyFill="1" applyAlignment="1" applyProtection="1">
      <alignment horizontal="justify"/>
    </xf>
    <xf numFmtId="0" fontId="2" fillId="0" borderId="0" xfId="0" applyNumberFormat="1" applyFont="1" applyFill="1" applyAlignment="1" applyProtection="1"/>
    <xf numFmtId="0" fontId="2" fillId="0" borderId="0" xfId="0" applyFont="1" applyFill="1"/>
    <xf numFmtId="0" fontId="1" fillId="0" borderId="0" xfId="0" applyFont="1" applyFill="1" applyAlignment="1"/>
    <xf numFmtId="0" fontId="15" fillId="0" borderId="0" xfId="0" applyNumberFormat="1" applyFont="1" applyFill="1" applyAlignment="1" applyProtection="1"/>
    <xf numFmtId="0" fontId="15" fillId="0" borderId="0" xfId="0" applyFont="1" applyFill="1"/>
    <xf numFmtId="0" fontId="28" fillId="0" borderId="0" xfId="0" applyNumberFormat="1" applyFont="1" applyFill="1" applyAlignment="1" applyProtection="1"/>
    <xf numFmtId="0" fontId="28" fillId="0" borderId="0" xfId="0" applyFont="1" applyFill="1"/>
    <xf numFmtId="0" fontId="17" fillId="0" borderId="6" xfId="28" applyFont="1" applyFill="1" applyBorder="1" applyAlignment="1" applyProtection="1">
      <alignment horizontal="left" vertical="center" wrapText="1"/>
    </xf>
    <xf numFmtId="0" fontId="15" fillId="0" borderId="6" xfId="28" applyFont="1" applyFill="1" applyBorder="1" applyAlignment="1" applyProtection="1">
      <alignment horizontal="justify" wrapText="1"/>
    </xf>
    <xf numFmtId="0" fontId="30" fillId="0" borderId="0" xfId="0" applyFont="1" applyFill="1"/>
    <xf numFmtId="0" fontId="30" fillId="0" borderId="0" xfId="0" applyFont="1" applyFill="1" applyAlignment="1">
      <alignment vertical="center"/>
    </xf>
    <xf numFmtId="0" fontId="32" fillId="0" borderId="0" xfId="0" applyNumberFormat="1" applyFont="1" applyFill="1" applyAlignment="1" applyProtection="1">
      <alignment vertical="center"/>
    </xf>
    <xf numFmtId="0" fontId="32" fillId="0" borderId="0" xfId="0" applyNumberFormat="1" applyFont="1" applyFill="1" applyAlignment="1" applyProtection="1">
      <alignment horizontal="justify"/>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6" xfId="0" applyFont="1" applyBorder="1" applyAlignment="1">
      <alignment horizontal="center" vertical="center" wrapText="1"/>
    </xf>
    <xf numFmtId="0" fontId="30" fillId="0" borderId="6" xfId="0" applyFont="1" applyBorder="1" applyAlignment="1">
      <alignment horizontal="center"/>
    </xf>
    <xf numFmtId="49" fontId="15" fillId="0" borderId="6" xfId="0" applyNumberFormat="1" applyFont="1" applyBorder="1" applyAlignment="1">
      <alignment horizontal="center" vertical="center" wrapText="1"/>
    </xf>
    <xf numFmtId="0" fontId="17" fillId="0" borderId="6" xfId="0" applyFont="1" applyBorder="1" applyAlignment="1">
      <alignment horizontal="left" vertical="center" wrapText="1"/>
    </xf>
    <xf numFmtId="0" fontId="15" fillId="0" borderId="6" xfId="0" applyFont="1" applyBorder="1" applyAlignment="1">
      <alignment horizontal="justify" vertical="center" wrapText="1"/>
    </xf>
    <xf numFmtId="0" fontId="30" fillId="0" borderId="6" xfId="0" applyFont="1" applyBorder="1"/>
    <xf numFmtId="0" fontId="15" fillId="0" borderId="6" xfId="0" applyFont="1" applyBorder="1" applyAlignment="1">
      <alignment horizontal="left" vertical="center" wrapText="1"/>
    </xf>
    <xf numFmtId="49" fontId="15" fillId="0" borderId="6" xfId="0" applyNumberFormat="1" applyFont="1" applyBorder="1" applyAlignment="1">
      <alignment horizontal="justify" vertical="center" wrapText="1"/>
    </xf>
    <xf numFmtId="49" fontId="15" fillId="0" borderId="8" xfId="0" applyNumberFormat="1" applyFont="1" applyBorder="1" applyAlignment="1">
      <alignment horizontal="center" vertical="center" wrapText="1"/>
    </xf>
    <xf numFmtId="49" fontId="15" fillId="0" borderId="0" xfId="0" applyNumberFormat="1" applyFont="1" applyAlignment="1">
      <alignment horizontal="center" vertical="center"/>
    </xf>
    <xf numFmtId="0" fontId="15" fillId="0" borderId="0" xfId="0" applyFont="1" applyAlignment="1">
      <alignment horizontal="left" wrapText="1"/>
    </xf>
    <xf numFmtId="0" fontId="17" fillId="0" borderId="5" xfId="0" applyFont="1" applyBorder="1" applyAlignment="1">
      <alignment horizontal="justify" vertical="center" wrapText="1"/>
    </xf>
    <xf numFmtId="0" fontId="30" fillId="0" borderId="0" xfId="0" applyFont="1"/>
    <xf numFmtId="49" fontId="15" fillId="0" borderId="6" xfId="0" applyNumberFormat="1" applyFont="1" applyBorder="1" applyAlignment="1">
      <alignment horizontal="left" vertical="center" wrapText="1"/>
    </xf>
    <xf numFmtId="49" fontId="17" fillId="0" borderId="6" xfId="0" applyNumberFormat="1" applyFont="1" applyBorder="1" applyAlignment="1">
      <alignment horizontal="justify" vertical="center" wrapText="1"/>
    </xf>
    <xf numFmtId="4" fontId="31" fillId="0" borderId="6" xfId="0" applyNumberFormat="1" applyFont="1" applyBorder="1" applyAlignment="1">
      <alignment horizontal="center" vertical="center" wrapText="1"/>
    </xf>
    <xf numFmtId="4" fontId="30" fillId="0" borderId="6"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5" fillId="0" borderId="6" xfId="0" applyNumberFormat="1" applyFont="1" applyBorder="1" applyAlignment="1">
      <alignment horizontal="center" vertical="center"/>
    </xf>
    <xf numFmtId="0" fontId="15" fillId="0" borderId="6" xfId="0" applyFont="1" applyBorder="1" applyAlignment="1">
      <alignment horizontal="left" vertical="center" wrapText="1" shrinkToFit="1"/>
    </xf>
    <xf numFmtId="0" fontId="17" fillId="0" borderId="6" xfId="0" applyFont="1" applyBorder="1" applyAlignment="1">
      <alignment vertical="center" wrapText="1"/>
    </xf>
    <xf numFmtId="49" fontId="18" fillId="0" borderId="6" xfId="0" applyNumberFormat="1" applyFont="1" applyBorder="1" applyAlignment="1">
      <alignment horizontal="center" vertical="center"/>
    </xf>
    <xf numFmtId="0" fontId="15" fillId="0" borderId="6" xfId="0" applyFont="1" applyBorder="1" applyAlignment="1">
      <alignment vertical="center" wrapText="1"/>
    </xf>
    <xf numFmtId="0" fontId="17" fillId="0" borderId="6" xfId="0" quotePrefix="1" applyFont="1" applyBorder="1" applyAlignment="1">
      <alignment horizontal="justify" vertical="center" wrapText="1"/>
    </xf>
    <xf numFmtId="0" fontId="15" fillId="0" borderId="6" xfId="0" quotePrefix="1" applyFont="1" applyBorder="1" applyAlignment="1">
      <alignment horizontal="justify" vertical="center" wrapText="1"/>
    </xf>
    <xf numFmtId="49" fontId="15" fillId="0" borderId="6" xfId="0" applyNumberFormat="1" applyFont="1" applyBorder="1" applyAlignment="1">
      <alignment horizontal="center"/>
    </xf>
    <xf numFmtId="1" fontId="15" fillId="0" borderId="6" xfId="0" applyNumberFormat="1" applyFont="1" applyBorder="1" applyAlignment="1">
      <alignment wrapText="1"/>
    </xf>
    <xf numFmtId="49" fontId="18" fillId="0" borderId="6" xfId="0" applyNumberFormat="1" applyFont="1" applyBorder="1" applyAlignment="1">
      <alignment horizontal="center" vertical="center" wrapText="1"/>
    </xf>
    <xf numFmtId="0" fontId="17" fillId="0" borderId="6" xfId="0" applyFont="1" applyBorder="1" applyAlignment="1">
      <alignment horizontal="justify" vertical="top" wrapText="1"/>
    </xf>
    <xf numFmtId="0" fontId="15" fillId="0" borderId="6" xfId="0" applyFont="1" applyBorder="1" applyAlignment="1">
      <alignment horizontal="justify" vertical="top" wrapText="1"/>
    </xf>
    <xf numFmtId="0" fontId="1" fillId="0" borderId="6" xfId="0" applyFont="1" applyBorder="1"/>
    <xf numFmtId="0" fontId="17" fillId="0" borderId="6" xfId="0" applyFont="1" applyBorder="1" applyAlignment="1">
      <alignment horizontal="justify" vertical="center" wrapText="1"/>
    </xf>
    <xf numFmtId="49" fontId="21" fillId="0" borderId="6" xfId="0" applyNumberFormat="1" applyFont="1" applyBorder="1" applyAlignment="1">
      <alignment horizontal="center" vertical="center" wrapText="1"/>
    </xf>
    <xf numFmtId="0" fontId="17" fillId="0" borderId="6" xfId="0" applyFont="1" applyBorder="1" applyAlignment="1">
      <alignment horizontal="left" wrapText="1"/>
    </xf>
    <xf numFmtId="49" fontId="15" fillId="0" borderId="8" xfId="0" applyNumberFormat="1" applyFont="1" applyBorder="1" applyAlignment="1">
      <alignment horizontal="justify" vertical="center" wrapText="1"/>
    </xf>
    <xf numFmtId="0" fontId="15" fillId="0" borderId="6" xfId="0" applyFont="1" applyBorder="1" applyAlignment="1">
      <alignment horizontal="left" wrapText="1"/>
    </xf>
    <xf numFmtId="49" fontId="15" fillId="0" borderId="8" xfId="0" applyNumberFormat="1" applyFont="1" applyBorder="1" applyAlignment="1">
      <alignment horizontal="center" vertical="center"/>
    </xf>
    <xf numFmtId="49" fontId="15" fillId="0" borderId="8" xfId="0" applyNumberFormat="1" applyFont="1" applyBorder="1" applyAlignment="1">
      <alignment horizontal="left" vertical="center" wrapText="1"/>
    </xf>
    <xf numFmtId="49" fontId="17" fillId="0" borderId="8" xfId="0" applyNumberFormat="1" applyFont="1" applyBorder="1" applyAlignment="1">
      <alignment horizontal="justify" vertical="center" wrapText="1"/>
    </xf>
    <xf numFmtId="49" fontId="17" fillId="0" borderId="8" xfId="0" applyNumberFormat="1" applyFont="1" applyBorder="1" applyAlignment="1">
      <alignment horizontal="center" vertical="center" wrapText="1"/>
    </xf>
    <xf numFmtId="0" fontId="17" fillId="0" borderId="8" xfId="0" applyFont="1" applyBorder="1" applyAlignment="1">
      <alignment horizontal="justify" vertical="center" wrapText="1"/>
    </xf>
    <xf numFmtId="49" fontId="15" fillId="0" borderId="8" xfId="0" applyNumberFormat="1" applyFont="1" applyBorder="1" applyAlignment="1">
      <alignment horizontal="center"/>
    </xf>
    <xf numFmtId="0" fontId="15" fillId="0" borderId="8" xfId="0" applyFont="1" applyBorder="1" applyAlignment="1">
      <alignment horizontal="left" wrapText="1"/>
    </xf>
    <xf numFmtId="0" fontId="15" fillId="0" borderId="8" xfId="0" applyFont="1" applyBorder="1" applyAlignment="1">
      <alignment wrapText="1"/>
    </xf>
    <xf numFmtId="49" fontId="15" fillId="0" borderId="5" xfId="0" applyNumberFormat="1" applyFont="1" applyBorder="1" applyAlignment="1">
      <alignment horizontal="justify" vertical="center" wrapText="1"/>
    </xf>
    <xf numFmtId="49" fontId="15" fillId="0" borderId="0" xfId="0" applyNumberFormat="1" applyFont="1" applyAlignment="1">
      <alignment horizontal="center"/>
    </xf>
    <xf numFmtId="0" fontId="15" fillId="0" borderId="0" xfId="0" applyFont="1" applyAlignment="1">
      <alignment wrapText="1"/>
    </xf>
    <xf numFmtId="49" fontId="15" fillId="0" borderId="8" xfId="0" applyNumberFormat="1" applyFont="1" applyBorder="1" applyAlignment="1">
      <alignment horizontal="center" wrapText="1"/>
    </xf>
    <xf numFmtId="49" fontId="15" fillId="0" borderId="5" xfId="0" applyNumberFormat="1" applyFont="1" applyBorder="1" applyAlignment="1">
      <alignment horizontal="center" vertical="center" wrapText="1"/>
    </xf>
    <xf numFmtId="49" fontId="15" fillId="0" borderId="5" xfId="0" applyNumberFormat="1" applyFont="1" applyBorder="1" applyAlignment="1">
      <alignment horizontal="left" vertical="center" wrapText="1"/>
    </xf>
    <xf numFmtId="1" fontId="15" fillId="0" borderId="6" xfId="0" applyNumberFormat="1" applyFont="1" applyBorder="1" applyAlignment="1">
      <alignment vertical="center" wrapText="1"/>
    </xf>
    <xf numFmtId="0" fontId="22" fillId="0" borderId="6" xfId="0" applyFont="1" applyBorder="1" applyAlignment="1">
      <alignment horizontal="left" vertical="center" wrapText="1"/>
    </xf>
    <xf numFmtId="49" fontId="15" fillId="0" borderId="9" xfId="0" applyNumberFormat="1" applyFont="1" applyBorder="1" applyAlignment="1">
      <alignment horizontal="center" vertical="center"/>
    </xf>
    <xf numFmtId="0" fontId="15" fillId="0" borderId="9" xfId="0" applyFont="1" applyBorder="1" applyAlignment="1">
      <alignment horizontal="left" vertical="center" wrapText="1"/>
    </xf>
    <xf numFmtId="49" fontId="15" fillId="0" borderId="10" xfId="0" applyNumberFormat="1" applyFont="1" applyBorder="1" applyAlignment="1">
      <alignment horizontal="center" vertical="center" wrapText="1"/>
    </xf>
    <xf numFmtId="49" fontId="15" fillId="0" borderId="6" xfId="0" applyNumberFormat="1" applyFont="1" applyBorder="1" applyAlignment="1">
      <alignment horizontal="justify" wrapText="1"/>
    </xf>
    <xf numFmtId="0" fontId="15" fillId="23" borderId="6" xfId="0" applyFont="1" applyFill="1" applyBorder="1" applyAlignment="1">
      <alignment horizontal="justify" wrapText="1"/>
    </xf>
    <xf numFmtId="0" fontId="15" fillId="0" borderId="8" xfId="0" applyFont="1" applyBorder="1" applyAlignment="1">
      <alignment horizontal="justify" vertical="center" wrapText="1"/>
    </xf>
    <xf numFmtId="0" fontId="15" fillId="0" borderId="0" xfId="0" applyFont="1" applyAlignment="1">
      <alignment horizontal="center" vertical="center" wrapText="1"/>
    </xf>
    <xf numFmtId="0" fontId="15" fillId="24" borderId="8" xfId="0" applyFont="1" applyFill="1" applyBorder="1" applyAlignment="1">
      <alignment horizontal="justify" vertical="center" wrapText="1"/>
    </xf>
    <xf numFmtId="0" fontId="15" fillId="0" borderId="8" xfId="0" applyFont="1" applyBorder="1" applyAlignment="1">
      <alignment horizontal="left" vertical="center" wrapText="1"/>
    </xf>
    <xf numFmtId="0" fontId="15" fillId="0" borderId="5" xfId="0" applyFont="1" applyBorder="1" applyAlignment="1">
      <alignment horizontal="center" vertical="center" wrapText="1"/>
    </xf>
    <xf numFmtId="0" fontId="15" fillId="0" borderId="6" xfId="0" applyFont="1" applyBorder="1" applyAlignment="1">
      <alignment wrapText="1"/>
    </xf>
    <xf numFmtId="49" fontId="15" fillId="0" borderId="6" xfId="0" applyNumberFormat="1" applyFont="1" applyBorder="1" applyAlignment="1">
      <alignment horizontal="center" wrapText="1"/>
    </xf>
    <xf numFmtId="49" fontId="15" fillId="0" borderId="0" xfId="0" applyNumberFormat="1" applyFont="1" applyAlignment="1">
      <alignment horizontal="center" vertical="center" wrapText="1"/>
    </xf>
    <xf numFmtId="1" fontId="15" fillId="0" borderId="8" xfId="0" applyNumberFormat="1" applyFont="1" applyBorder="1" applyAlignment="1">
      <alignment vertical="center" wrapText="1"/>
    </xf>
    <xf numFmtId="0" fontId="15" fillId="0" borderId="0" xfId="0" applyFont="1" applyAlignment="1">
      <alignment horizontal="left" vertical="center" wrapText="1"/>
    </xf>
    <xf numFmtId="0" fontId="22" fillId="0" borderId="8" xfId="0" applyFont="1" applyBorder="1" applyAlignment="1">
      <alignment horizontal="left" vertical="center" wrapText="1"/>
    </xf>
    <xf numFmtId="49" fontId="15" fillId="0" borderId="8" xfId="0" applyNumberFormat="1" applyFont="1" applyBorder="1" applyAlignment="1">
      <alignment horizontal="justify" wrapText="1"/>
    </xf>
    <xf numFmtId="0" fontId="15" fillId="0" borderId="8" xfId="0" applyFont="1" applyBorder="1" applyAlignment="1">
      <alignment horizontal="justify" wrapText="1"/>
    </xf>
    <xf numFmtId="0" fontId="15" fillId="0" borderId="9" xfId="0" applyFont="1" applyBorder="1" applyAlignment="1">
      <alignment horizontal="center" vertical="center" wrapText="1"/>
    </xf>
    <xf numFmtId="0" fontId="15" fillId="0" borderId="8" xfId="0" applyFont="1" applyBorder="1" applyAlignment="1">
      <alignment vertical="center" wrapText="1"/>
    </xf>
    <xf numFmtId="49" fontId="15" fillId="0" borderId="5" xfId="0" applyNumberFormat="1" applyFont="1" applyBorder="1" applyAlignment="1">
      <alignment horizontal="center"/>
    </xf>
    <xf numFmtId="0" fontId="15" fillId="0" borderId="5" xfId="0" applyFont="1" applyBorder="1" applyAlignment="1">
      <alignment wrapText="1"/>
    </xf>
    <xf numFmtId="49" fontId="15" fillId="0" borderId="5" xfId="0" applyNumberFormat="1" applyFont="1" applyBorder="1" applyAlignment="1">
      <alignment horizontal="center" vertical="center"/>
    </xf>
    <xf numFmtId="0" fontId="15" fillId="0" borderId="5" xfId="0" applyFont="1" applyBorder="1" applyAlignment="1">
      <alignment horizontal="left" vertical="center" wrapText="1"/>
    </xf>
    <xf numFmtId="0" fontId="17" fillId="0" borderId="6" xfId="0" applyFont="1" applyBorder="1" applyAlignment="1">
      <alignment horizontal="center" vertical="center" wrapText="1"/>
    </xf>
    <xf numFmtId="0" fontId="15" fillId="0" borderId="6" xfId="0" applyFont="1" applyBorder="1" applyAlignment="1">
      <alignment horizontal="justify" wrapText="1"/>
    </xf>
    <xf numFmtId="0" fontId="15" fillId="23" borderId="11" xfId="0" applyFont="1" applyFill="1" applyBorder="1" applyAlignment="1">
      <alignment horizontal="justify" wrapText="1"/>
    </xf>
    <xf numFmtId="0" fontId="1" fillId="0" borderId="6" xfId="0" applyFont="1" applyBorder="1" applyAlignment="1">
      <alignment vertical="center"/>
    </xf>
    <xf numFmtId="49" fontId="1" fillId="0" borderId="6" xfId="0" applyNumberFormat="1" applyFont="1" applyBorder="1" applyAlignment="1">
      <alignment vertical="center"/>
    </xf>
    <xf numFmtId="49" fontId="15" fillId="0" borderId="6" xfId="0" applyNumberFormat="1" applyFont="1" applyBorder="1" applyAlignment="1">
      <alignment vertical="center"/>
    </xf>
    <xf numFmtId="0" fontId="17" fillId="0" borderId="6" xfId="0" applyFont="1" applyBorder="1" applyAlignment="1">
      <alignment wrapText="1"/>
    </xf>
    <xf numFmtId="0" fontId="17" fillId="0" borderId="6" xfId="0" applyFont="1" applyBorder="1" applyAlignment="1">
      <alignment vertical="center"/>
    </xf>
    <xf numFmtId="49" fontId="1" fillId="0" borderId="6" xfId="0" applyNumberFormat="1" applyFont="1" applyBorder="1" applyAlignment="1">
      <alignment horizontal="center" vertical="center"/>
    </xf>
    <xf numFmtId="49" fontId="29" fillId="0" borderId="0" xfId="0" applyNumberFormat="1" applyFont="1" applyAlignment="1">
      <alignment horizontal="center" vertical="center"/>
    </xf>
    <xf numFmtId="0" fontId="15" fillId="0" borderId="9" xfId="0" applyFont="1" applyBorder="1" applyAlignment="1">
      <alignment horizontal="justify" vertical="center" wrapText="1"/>
    </xf>
    <xf numFmtId="0" fontId="15" fillId="0" borderId="6" xfId="0" applyFont="1" applyBorder="1" applyAlignment="1">
      <alignment horizontal="justify"/>
    </xf>
    <xf numFmtId="0" fontId="15" fillId="24" borderId="8" xfId="0" applyFont="1" applyFill="1" applyBorder="1" applyAlignment="1">
      <alignment horizontal="center" vertical="center" wrapText="1"/>
    </xf>
    <xf numFmtId="0" fontId="23" fillId="24" borderId="8" xfId="0" applyFont="1" applyFill="1" applyBorder="1" applyAlignment="1">
      <alignment horizontal="center" vertical="center" wrapText="1"/>
    </xf>
    <xf numFmtId="0" fontId="17" fillId="24" borderId="8" xfId="0" applyFont="1" applyFill="1" applyBorder="1" applyAlignment="1">
      <alignment horizontal="left" wrapText="1"/>
    </xf>
    <xf numFmtId="0" fontId="20" fillId="0" borderId="8" xfId="0" applyFont="1" applyBorder="1" applyAlignment="1">
      <alignment horizontal="center" vertical="center" wrapText="1"/>
    </xf>
    <xf numFmtId="0" fontId="15" fillId="0" borderId="8" xfId="0" applyFont="1" applyBorder="1" applyAlignment="1">
      <alignment horizontal="right" vertical="center" wrapText="1"/>
    </xf>
    <xf numFmtId="0" fontId="15" fillId="0" borderId="9" xfId="0" applyFont="1" applyBorder="1" applyAlignment="1">
      <alignment horizontal="right" vertical="center" wrapText="1"/>
    </xf>
    <xf numFmtId="0" fontId="15" fillId="0" borderId="0" xfId="0" applyFont="1" applyAlignment="1">
      <alignment horizontal="right" vertical="center" wrapText="1"/>
    </xf>
    <xf numFmtId="0" fontId="15" fillId="0" borderId="0" xfId="0" applyFont="1" applyAlignment="1">
      <alignment horizontal="justify" vertical="center" wrapText="1"/>
    </xf>
    <xf numFmtId="0" fontId="15" fillId="0" borderId="5" xfId="0" applyFont="1" applyBorder="1" applyAlignment="1">
      <alignment horizontal="right" vertical="center" wrapText="1"/>
    </xf>
    <xf numFmtId="0" fontId="15" fillId="0" borderId="5" xfId="0" applyFont="1" applyBorder="1" applyAlignment="1">
      <alignment horizontal="justify" vertical="center" wrapText="1"/>
    </xf>
    <xf numFmtId="0" fontId="17" fillId="0" borderId="8" xfId="0" quotePrefix="1" applyFont="1" applyBorder="1" applyAlignment="1">
      <alignment horizontal="justify" vertical="center" wrapText="1"/>
    </xf>
    <xf numFmtId="0" fontId="15" fillId="0" borderId="8" xfId="0" quotePrefix="1" applyFont="1" applyBorder="1" applyAlignment="1">
      <alignment horizontal="justify" vertical="center" wrapText="1"/>
    </xf>
    <xf numFmtId="0" fontId="15" fillId="0" borderId="0" xfId="0" applyFont="1" applyAlignment="1">
      <alignment horizontal="center" vertical="center"/>
    </xf>
    <xf numFmtId="0" fontId="15" fillId="0" borderId="0" xfId="0" applyFont="1" applyAlignment="1">
      <alignment vertical="center" wrapText="1"/>
    </xf>
    <xf numFmtId="0" fontId="15" fillId="0" borderId="8" xfId="0" applyFont="1" applyBorder="1" applyAlignment="1">
      <alignment vertical="center"/>
    </xf>
    <xf numFmtId="0" fontId="17" fillId="0" borderId="8" xfId="0" applyFont="1" applyBorder="1" applyAlignment="1">
      <alignment horizontal="justify"/>
    </xf>
    <xf numFmtId="0" fontId="15" fillId="0" borderId="8" xfId="0" applyFont="1" applyBorder="1" applyAlignment="1">
      <alignment horizontal="justify"/>
    </xf>
    <xf numFmtId="0" fontId="17" fillId="0" borderId="8" xfId="0" applyFont="1" applyBorder="1" applyAlignment="1">
      <alignment horizontal="center" vertical="center" wrapText="1"/>
    </xf>
    <xf numFmtId="0" fontId="15" fillId="0" borderId="11" xfId="0" applyFont="1" applyBorder="1" applyAlignment="1">
      <alignment horizontal="left" vertical="center" wrapText="1"/>
    </xf>
    <xf numFmtId="49" fontId="18" fillId="0" borderId="8" xfId="0" applyNumberFormat="1" applyFont="1" applyBorder="1" applyAlignment="1">
      <alignment horizontal="center" vertical="center" wrapText="1"/>
    </xf>
    <xf numFmtId="0" fontId="17" fillId="0" borderId="8" xfId="0" applyFont="1" applyBorder="1" applyAlignment="1">
      <alignment wrapText="1"/>
    </xf>
    <xf numFmtId="49" fontId="15" fillId="0" borderId="8" xfId="0" applyNumberFormat="1" applyFont="1" applyBorder="1" applyAlignment="1" applyProtection="1">
      <alignment horizontal="center" vertical="center" wrapText="1"/>
      <protection locked="0"/>
    </xf>
    <xf numFmtId="49" fontId="15" fillId="0" borderId="6" xfId="0" applyNumberFormat="1" applyFont="1" applyBorder="1" applyAlignment="1" applyProtection="1">
      <alignment horizontal="center" vertical="center" wrapText="1"/>
      <protection locked="0"/>
    </xf>
    <xf numFmtId="49" fontId="23" fillId="0" borderId="6" xfId="0" applyNumberFormat="1" applyFont="1" applyBorder="1" applyAlignment="1" applyProtection="1">
      <alignment horizontal="center" vertical="center" wrapText="1"/>
      <protection locked="0"/>
    </xf>
    <xf numFmtId="0" fontId="17" fillId="0" borderId="8" xfId="0" applyFont="1" applyBorder="1" applyAlignment="1">
      <alignment horizontal="left" vertical="center" wrapText="1"/>
    </xf>
    <xf numFmtId="0" fontId="17" fillId="0" borderId="11" xfId="0" applyFont="1" applyBorder="1" applyAlignment="1">
      <alignment horizontal="left" vertical="center" wrapText="1"/>
    </xf>
    <xf numFmtId="4" fontId="31" fillId="0" borderId="6" xfId="48" applyNumberFormat="1" applyFont="1" applyBorder="1" applyAlignment="1">
      <alignment horizontal="center" vertical="center"/>
    </xf>
    <xf numFmtId="0" fontId="15" fillId="0" borderId="6" xfId="0" applyFont="1" applyBorder="1" applyAlignment="1">
      <alignment horizontal="right" vertical="center" wrapText="1"/>
    </xf>
    <xf numFmtId="0" fontId="17" fillId="0" borderId="6" xfId="0" quotePrefix="1" applyFont="1" applyBorder="1" applyAlignment="1">
      <alignment horizontal="justify" vertical="top" wrapText="1"/>
    </xf>
    <xf numFmtId="0" fontId="15" fillId="0" borderId="6" xfId="0" applyFont="1" applyBorder="1" applyAlignment="1">
      <alignment vertical="center"/>
    </xf>
    <xf numFmtId="0" fontId="17" fillId="0" borderId="6" xfId="0" applyFont="1" applyBorder="1" applyAlignment="1">
      <alignment horizontal="justify"/>
    </xf>
    <xf numFmtId="0" fontId="15" fillId="0" borderId="6" xfId="0" applyFont="1" applyBorder="1" applyAlignment="1">
      <alignment horizontal="justify" vertical="top"/>
    </xf>
    <xf numFmtId="49" fontId="15" fillId="0" borderId="6" xfId="0" applyNumberFormat="1" applyFont="1" applyBorder="1" applyAlignment="1">
      <alignment horizontal="center" vertical="top"/>
    </xf>
    <xf numFmtId="0" fontId="15" fillId="0" borderId="6" xfId="0" applyFont="1" applyBorder="1" applyAlignment="1">
      <alignment horizontal="left" vertical="top" wrapText="1"/>
    </xf>
    <xf numFmtId="0" fontId="15" fillId="0" borderId="6" xfId="0" quotePrefix="1" applyFont="1" applyBorder="1" applyAlignment="1">
      <alignment horizontal="justify" vertical="top" wrapText="1"/>
    </xf>
    <xf numFmtId="49" fontId="21" fillId="0" borderId="8" xfId="0" applyNumberFormat="1" applyFont="1" applyBorder="1" applyAlignment="1">
      <alignment horizontal="center" vertical="center" wrapText="1"/>
    </xf>
    <xf numFmtId="49" fontId="17" fillId="0" borderId="6" xfId="0" applyNumberFormat="1" applyFont="1" applyBorder="1" applyAlignment="1">
      <alignment horizontal="center" vertical="center"/>
    </xf>
    <xf numFmtId="49" fontId="34" fillId="0" borderId="6" xfId="0" applyNumberFormat="1" applyFont="1" applyBorder="1" applyAlignment="1">
      <alignment horizontal="center" vertical="center"/>
    </xf>
    <xf numFmtId="49" fontId="34" fillId="0" borderId="8" xfId="0" applyNumberFormat="1" applyFont="1" applyBorder="1" applyAlignment="1">
      <alignment horizontal="center" vertical="center"/>
    </xf>
    <xf numFmtId="0" fontId="34" fillId="0" borderId="6" xfId="0" applyFont="1" applyBorder="1" applyAlignment="1">
      <alignment vertical="center" wrapText="1"/>
    </xf>
    <xf numFmtId="0" fontId="34" fillId="0" borderId="8" xfId="0" applyFont="1" applyBorder="1" applyAlignment="1">
      <alignment vertical="center" wrapText="1"/>
    </xf>
    <xf numFmtId="0" fontId="15" fillId="0" borderId="8" xfId="0" applyFont="1" applyBorder="1" applyAlignment="1">
      <alignment horizontal="justify" vertical="top" wrapText="1"/>
    </xf>
    <xf numFmtId="49" fontId="15" fillId="0" borderId="6" xfId="0" applyNumberFormat="1" applyFont="1" applyBorder="1"/>
    <xf numFmtId="0" fontId="29" fillId="0" borderId="0" xfId="0" applyFont="1"/>
    <xf numFmtId="2" fontId="29" fillId="0" borderId="0" xfId="0" applyNumberFormat="1" applyFont="1" applyAlignment="1">
      <alignment wrapText="1"/>
    </xf>
    <xf numFmtId="0" fontId="29" fillId="0" borderId="0" xfId="0" applyFont="1" applyAlignment="1">
      <alignment horizontal="center"/>
    </xf>
    <xf numFmtId="0" fontId="1" fillId="0" borderId="6" xfId="0" applyFont="1" applyFill="1" applyBorder="1"/>
    <xf numFmtId="0" fontId="17" fillId="0" borderId="6" xfId="0" applyFont="1" applyBorder="1" applyAlignment="1">
      <alignment horizontal="justify" wrapText="1"/>
    </xf>
    <xf numFmtId="49" fontId="15" fillId="25" borderId="6" xfId="0" applyNumberFormat="1" applyFont="1" applyFill="1" applyBorder="1" applyAlignment="1">
      <alignment horizontal="center" vertical="center" wrapText="1"/>
    </xf>
    <xf numFmtId="49" fontId="15" fillId="25" borderId="6" xfId="0" applyNumberFormat="1" applyFont="1" applyFill="1" applyBorder="1" applyAlignment="1">
      <alignment horizontal="center" vertical="center"/>
    </xf>
    <xf numFmtId="0" fontId="1" fillId="0" borderId="0" xfId="0" applyFont="1" applyFill="1" applyBorder="1"/>
    <xf numFmtId="4" fontId="15" fillId="0" borderId="0" xfId="48" applyNumberFormat="1" applyFont="1" applyBorder="1" applyAlignment="1">
      <alignment horizontal="center" vertical="center"/>
    </xf>
    <xf numFmtId="0" fontId="19" fillId="0" borderId="0" xfId="0" applyFont="1" applyFill="1" applyBorder="1"/>
    <xf numFmtId="4" fontId="1" fillId="0" borderId="0" xfId="0" applyNumberFormat="1" applyFont="1" applyFill="1"/>
    <xf numFmtId="4" fontId="31" fillId="0" borderId="0" xfId="48" applyNumberFormat="1" applyFont="1" applyBorder="1" applyAlignment="1">
      <alignment horizontal="center" vertical="center"/>
    </xf>
    <xf numFmtId="4" fontId="29" fillId="0" borderId="0" xfId="0" applyNumberFormat="1" applyFont="1" applyFill="1"/>
    <xf numFmtId="0" fontId="15" fillId="0" borderId="6" xfId="0"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49" fontId="15" fillId="0" borderId="6" xfId="0" applyNumberFormat="1" applyFont="1" applyFill="1" applyBorder="1" applyAlignment="1">
      <alignment horizontal="center" vertical="center"/>
    </xf>
    <xf numFmtId="0" fontId="29" fillId="0" borderId="0" xfId="0" applyNumberFormat="1" applyFont="1" applyFill="1" applyAlignment="1" applyProtection="1">
      <alignment vertical="center"/>
    </xf>
    <xf numFmtId="0" fontId="29" fillId="0" borderId="0" xfId="0" applyFont="1" applyFill="1"/>
    <xf numFmtId="0" fontId="30" fillId="0" borderId="0" xfId="0" applyNumberFormat="1" applyFont="1" applyFill="1" applyAlignment="1" applyProtection="1">
      <alignment vertical="center"/>
    </xf>
    <xf numFmtId="0" fontId="30" fillId="0" borderId="0" xfId="0" applyNumberFormat="1" applyFont="1" applyFill="1" applyAlignment="1" applyProtection="1">
      <alignment vertical="center" wrapText="1"/>
    </xf>
    <xf numFmtId="0" fontId="30" fillId="0" borderId="0" xfId="0" applyNumberFormat="1" applyFont="1" applyFill="1" applyAlignment="1" applyProtection="1">
      <alignment horizontal="left" vertical="center" wrapText="1"/>
    </xf>
    <xf numFmtId="0" fontId="31" fillId="0" borderId="0" xfId="0" applyNumberFormat="1" applyFont="1" applyFill="1" applyBorder="1" applyAlignment="1" applyProtection="1">
      <alignment horizontal="center" vertical="center" wrapText="1"/>
    </xf>
    <xf numFmtId="0" fontId="30" fillId="0" borderId="0" xfId="0" applyFont="1" applyFill="1" applyBorder="1" applyAlignment="1">
      <alignment horizontal="center" vertical="center"/>
    </xf>
    <xf numFmtId="0" fontId="30"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right" vertical="center"/>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10" xfId="0" applyFont="1" applyBorder="1" applyAlignment="1">
      <alignment horizontal="center" vertical="center" wrapText="1"/>
    </xf>
    <xf numFmtId="4" fontId="30" fillId="23" borderId="6" xfId="0" applyNumberFormat="1" applyFont="1" applyFill="1" applyBorder="1" applyAlignment="1">
      <alignment horizontal="center" vertical="center" wrapText="1"/>
    </xf>
    <xf numFmtId="4" fontId="30" fillId="0" borderId="6" xfId="48" applyNumberFormat="1" applyFont="1" applyBorder="1" applyAlignment="1">
      <alignment horizontal="center" vertical="center"/>
    </xf>
    <xf numFmtId="4" fontId="31" fillId="0" borderId="8" xfId="0" applyNumberFormat="1" applyFont="1" applyBorder="1" applyAlignment="1">
      <alignment horizontal="center" vertical="center" wrapText="1"/>
    </xf>
    <xf numFmtId="4" fontId="30" fillId="0" borderId="8" xfId="0" applyNumberFormat="1" applyFont="1" applyBorder="1" applyAlignment="1">
      <alignment horizontal="center" vertical="center" wrapText="1"/>
    </xf>
    <xf numFmtId="4" fontId="30" fillId="0" borderId="5" xfId="0" applyNumberFormat="1" applyFont="1" applyBorder="1" applyAlignment="1">
      <alignment horizontal="center" vertical="center" wrapText="1"/>
    </xf>
    <xf numFmtId="4" fontId="30" fillId="0" borderId="0" xfId="0" applyNumberFormat="1" applyFont="1" applyAlignment="1">
      <alignment horizontal="center" vertical="center" wrapText="1"/>
    </xf>
    <xf numFmtId="4" fontId="30" fillId="24" borderId="6" xfId="0" applyNumberFormat="1" applyFont="1" applyFill="1" applyBorder="1" applyAlignment="1">
      <alignment horizontal="center" vertical="center" wrapText="1"/>
    </xf>
    <xf numFmtId="4" fontId="30" fillId="0" borderId="6" xfId="0" applyNumberFormat="1" applyFont="1" applyFill="1" applyBorder="1" applyAlignment="1">
      <alignment horizontal="center" vertical="center" wrapText="1"/>
    </xf>
    <xf numFmtId="4" fontId="30" fillId="0" borderId="9" xfId="0" applyNumberFormat="1" applyFont="1" applyBorder="1" applyAlignment="1">
      <alignment horizontal="center" vertical="center" wrapText="1"/>
    </xf>
    <xf numFmtId="4" fontId="30" fillId="0" borderId="7" xfId="0" applyNumberFormat="1" applyFont="1" applyBorder="1" applyAlignment="1">
      <alignment horizontal="center" vertical="center" wrapText="1"/>
    </xf>
    <xf numFmtId="4" fontId="30" fillId="0" borderId="6" xfId="0" applyNumberFormat="1" applyFont="1" applyBorder="1" applyAlignment="1">
      <alignment horizontal="center" vertical="center"/>
    </xf>
    <xf numFmtId="4" fontId="30" fillId="24" borderId="8" xfId="0" applyNumberFormat="1" applyFont="1" applyFill="1" applyBorder="1" applyAlignment="1">
      <alignment horizontal="center" vertical="center" wrapText="1"/>
    </xf>
    <xf numFmtId="4" fontId="31" fillId="0" borderId="9" xfId="0" applyNumberFormat="1" applyFont="1" applyBorder="1" applyAlignment="1">
      <alignment horizontal="center" vertical="center" wrapText="1"/>
    </xf>
    <xf numFmtId="4" fontId="31" fillId="0" borderId="8" xfId="0" applyNumberFormat="1" applyFont="1" applyBorder="1" applyAlignment="1">
      <alignment horizontal="center" vertical="center"/>
    </xf>
    <xf numFmtId="4" fontId="31" fillId="0" borderId="6" xfId="0" applyNumberFormat="1" applyFont="1" applyBorder="1" applyAlignment="1">
      <alignment horizontal="center" vertical="center"/>
    </xf>
    <xf numFmtId="4" fontId="30" fillId="0" borderId="8" xfId="0" applyNumberFormat="1" applyFont="1" applyBorder="1" applyAlignment="1">
      <alignment horizontal="center" vertical="center"/>
    </xf>
    <xf numFmtId="4" fontId="31" fillId="0" borderId="7" xfId="0" applyNumberFormat="1" applyFont="1" applyBorder="1" applyAlignment="1">
      <alignment horizontal="center" vertical="center" wrapText="1"/>
    </xf>
    <xf numFmtId="0" fontId="30" fillId="0" borderId="6" xfId="0" applyFont="1" applyBorder="1" applyAlignment="1">
      <alignment horizontal="center" vertical="center"/>
    </xf>
    <xf numFmtId="4" fontId="30" fillId="0" borderId="10" xfId="0" applyNumberFormat="1" applyFont="1" applyBorder="1" applyAlignment="1">
      <alignment horizontal="center" vertical="center" wrapText="1"/>
    </xf>
    <xf numFmtId="4" fontId="30" fillId="0" borderId="8" xfId="48" applyNumberFormat="1" applyFont="1" applyBorder="1" applyAlignment="1">
      <alignment horizontal="center" vertical="center"/>
    </xf>
    <xf numFmtId="4" fontId="31" fillId="0" borderId="8" xfId="48" applyNumberFormat="1" applyFont="1" applyBorder="1" applyAlignment="1">
      <alignment horizontal="center" vertical="center"/>
    </xf>
    <xf numFmtId="4" fontId="30" fillId="23" borderId="6" xfId="48" applyNumberFormat="1" applyFont="1" applyFill="1" applyBorder="1" applyAlignment="1">
      <alignment horizontal="center" vertical="center"/>
    </xf>
    <xf numFmtId="3" fontId="31" fillId="0" borderId="6" xfId="48" applyNumberFormat="1" applyFont="1" applyBorder="1" applyAlignment="1">
      <alignment horizontal="center" vertical="center"/>
    </xf>
    <xf numFmtId="2" fontId="30" fillId="0" borderId="6" xfId="0" applyNumberFormat="1" applyFont="1" applyBorder="1" applyAlignment="1">
      <alignment horizontal="center" vertical="center"/>
    </xf>
    <xf numFmtId="202" fontId="30" fillId="0" borderId="6" xfId="48" applyNumberFormat="1" applyFont="1" applyBorder="1" applyAlignment="1">
      <alignment horizontal="center" vertical="center"/>
    </xf>
    <xf numFmtId="220" fontId="30" fillId="0" borderId="0" xfId="0" applyNumberFormat="1" applyFont="1" applyAlignment="1">
      <alignment wrapText="1"/>
    </xf>
    <xf numFmtId="220" fontId="33" fillId="0" borderId="0" xfId="0" applyNumberFormat="1" applyFont="1" applyAlignment="1">
      <alignment wrapText="1"/>
    </xf>
    <xf numFmtId="4" fontId="30" fillId="0" borderId="0" xfId="0" applyNumberFormat="1" applyFont="1" applyFill="1" applyAlignment="1" applyProtection="1">
      <alignment vertical="center"/>
    </xf>
    <xf numFmtId="0" fontId="15" fillId="0" borderId="6" xfId="0" applyFont="1" applyBorder="1" applyAlignment="1">
      <alignment horizontal="justify" vertical="center"/>
    </xf>
    <xf numFmtId="2" fontId="15" fillId="0" borderId="6" xfId="0" applyNumberFormat="1" applyFont="1" applyBorder="1" applyAlignment="1">
      <alignment horizontal="justify" vertical="center" wrapText="1"/>
    </xf>
    <xf numFmtId="0" fontId="15" fillId="0" borderId="0" xfId="0" applyNumberFormat="1" applyFont="1" applyFill="1" applyAlignment="1" applyProtection="1">
      <alignment horizontal="justify"/>
    </xf>
    <xf numFmtId="4" fontId="30" fillId="26" borderId="6" xfId="0" applyNumberFormat="1" applyFont="1" applyFill="1" applyBorder="1" applyAlignment="1">
      <alignment horizontal="center" vertical="center" wrapText="1"/>
    </xf>
    <xf numFmtId="0" fontId="15" fillId="0" borderId="6" xfId="28" applyFont="1" applyFill="1" applyBorder="1" applyAlignment="1" applyProtection="1">
      <alignment horizontal="justify" vertical="center" wrapText="1"/>
    </xf>
    <xf numFmtId="0" fontId="29" fillId="0" borderId="0" xfId="0" applyNumberFormat="1" applyFont="1" applyFill="1" applyAlignment="1" applyProtection="1">
      <alignment horizontal="left" vertical="center"/>
    </xf>
    <xf numFmtId="220" fontId="30" fillId="0" borderId="0" xfId="0" applyNumberFormat="1" applyFont="1" applyAlignment="1">
      <alignment horizontal="center" wrapText="1"/>
    </xf>
    <xf numFmtId="0" fontId="30" fillId="0" borderId="0" xfId="0" applyNumberFormat="1" applyFont="1" applyFill="1" applyAlignment="1" applyProtection="1">
      <alignment horizontal="left" vertical="center" wrapText="1"/>
    </xf>
    <xf numFmtId="0" fontId="27" fillId="0" borderId="0" xfId="0" applyNumberFormat="1" applyFont="1" applyFill="1" applyBorder="1" applyAlignment="1" applyProtection="1">
      <alignment horizontal="center"/>
    </xf>
    <xf numFmtId="0" fontId="26" fillId="0" borderId="5" xfId="0" applyNumberFormat="1" applyFont="1" applyFill="1" applyBorder="1" applyAlignment="1" applyProtection="1">
      <alignment horizontal="center" vertical="top"/>
    </xf>
    <xf numFmtId="0" fontId="15" fillId="0" borderId="7" xfId="0" applyFont="1" applyBorder="1" applyAlignment="1">
      <alignment horizontal="center" vertical="center" wrapText="1"/>
    </xf>
    <xf numFmtId="0" fontId="15" fillId="0" borderId="10" xfId="0" applyFont="1" applyBorder="1" applyAlignment="1">
      <alignment horizontal="center" vertical="center" wrapText="1"/>
    </xf>
    <xf numFmtId="0" fontId="28" fillId="0" borderId="0" xfId="0" applyNumberFormat="1" applyFont="1" applyFill="1" applyAlignment="1" applyProtection="1">
      <alignment horizontal="center"/>
    </xf>
    <xf numFmtId="0" fontId="28" fillId="0" borderId="0" xfId="0" applyNumberFormat="1" applyFont="1" applyFill="1" applyBorder="1" applyAlignment="1" applyProtection="1">
      <alignment horizontal="center" vertical="center" wrapText="1"/>
    </xf>
    <xf numFmtId="0" fontId="30" fillId="0" borderId="12"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6" xfId="0" applyFont="1" applyBorder="1" applyAlignment="1">
      <alignment horizontal="center"/>
    </xf>
  </cellXfs>
  <cellStyles count="56">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ывод" xfId="26"/>
    <cellStyle name="Вычисление" xfId="27"/>
    <cellStyle name="Гиперссылка" xfId="28" builtinId="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Нейтральный" xfId="50"/>
    <cellStyle name="Обычный" xfId="0" builtinId="0"/>
    <cellStyle name="Обычный 2" xfId="51"/>
    <cellStyle name="Плохой" xfId="52"/>
    <cellStyle name="Пояснение" xfId="53"/>
    <cellStyle name="Примечание" xfId="54"/>
    <cellStyle name="Стиль 1" xfId="5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617"/>
  <sheetViews>
    <sheetView tabSelected="1" topLeftCell="F82" zoomScale="90" zoomScaleNormal="90" zoomScaleSheetLayoutView="70" workbookViewId="0">
      <selection activeCell="F7" sqref="F7"/>
    </sheetView>
  </sheetViews>
  <sheetFormatPr defaultColWidth="9.1640625" defaultRowHeight="16.5" x14ac:dyDescent="0.25"/>
  <cols>
    <col min="1" max="1" width="6.6640625" style="1" hidden="1" customWidth="1"/>
    <col min="2" max="2" width="15" style="4" customWidth="1"/>
    <col min="3" max="3" width="14.5" style="4" customWidth="1"/>
    <col min="4" max="4" width="14" style="4" customWidth="1"/>
    <col min="5" max="5" width="41.6640625" style="4" customWidth="1"/>
    <col min="6" max="6" width="78.1640625" style="12" customWidth="1"/>
    <col min="7" max="7" width="22.83203125" style="177" customWidth="1"/>
    <col min="8" max="8" width="22.83203125" style="177" hidden="1" customWidth="1"/>
    <col min="9" max="9" width="24" style="177" customWidth="1"/>
    <col min="10" max="10" width="20.5" style="177" customWidth="1"/>
    <col min="11" max="11" width="20.5" style="177" hidden="1" customWidth="1"/>
    <col min="12" max="12" width="21.6640625" style="177" customWidth="1"/>
    <col min="13" max="13" width="22.6640625" style="22" customWidth="1"/>
    <col min="14" max="14" width="20.5" style="22" customWidth="1"/>
    <col min="15" max="18" width="9.1640625" style="2"/>
    <col min="19" max="19" width="11.33203125" style="2" bestFit="1" customWidth="1"/>
    <col min="20" max="16384" width="9.1640625" style="2"/>
  </cols>
  <sheetData>
    <row r="1" spans="1:14" ht="30.75" x14ac:dyDescent="0.45">
      <c r="B1" s="24"/>
      <c r="C1" s="24"/>
      <c r="D1" s="24"/>
      <c r="E1" s="24"/>
      <c r="F1" s="25"/>
      <c r="J1" s="175" t="s">
        <v>558</v>
      </c>
      <c r="K1" s="175"/>
      <c r="L1" s="175"/>
      <c r="M1" s="176"/>
      <c r="N1" s="176"/>
    </row>
    <row r="2" spans="1:14" ht="30.75" x14ac:dyDescent="0.45">
      <c r="B2" s="24"/>
      <c r="C2" s="24"/>
      <c r="D2" s="24"/>
      <c r="E2" s="24"/>
      <c r="F2" s="25"/>
      <c r="J2" s="221" t="s">
        <v>559</v>
      </c>
      <c r="K2" s="221"/>
      <c r="L2" s="221"/>
      <c r="M2" s="221"/>
      <c r="N2" s="221"/>
    </row>
    <row r="3" spans="1:14" ht="30.75" x14ac:dyDescent="0.45">
      <c r="B3" s="24"/>
      <c r="C3" s="24"/>
      <c r="D3" s="24"/>
      <c r="E3" s="24"/>
      <c r="F3" s="25"/>
      <c r="J3" s="175" t="s">
        <v>766</v>
      </c>
      <c r="K3" s="175"/>
      <c r="L3" s="175"/>
      <c r="M3" s="176"/>
      <c r="N3" s="176"/>
    </row>
    <row r="4" spans="1:14" ht="16.5" customHeight="1" x14ac:dyDescent="0.45">
      <c r="B4" s="24"/>
      <c r="C4" s="24"/>
      <c r="D4" s="24"/>
      <c r="E4" s="24"/>
      <c r="F4" s="25"/>
      <c r="G4" s="178"/>
      <c r="H4" s="178"/>
      <c r="I4" s="223"/>
      <c r="J4" s="223"/>
      <c r="K4" s="179"/>
      <c r="L4" s="179"/>
    </row>
    <row r="5" spans="1:14" ht="29.25" customHeight="1" x14ac:dyDescent="0.4">
      <c r="B5" s="228" t="s">
        <v>557</v>
      </c>
      <c r="C5" s="228"/>
      <c r="D5" s="228"/>
      <c r="E5" s="228"/>
      <c r="F5" s="228"/>
      <c r="G5" s="228"/>
      <c r="H5" s="228"/>
      <c r="I5" s="228"/>
      <c r="J5" s="228"/>
      <c r="K5" s="228"/>
      <c r="L5" s="228"/>
      <c r="M5" s="228"/>
      <c r="N5" s="228"/>
    </row>
    <row r="6" spans="1:14" s="5" customFormat="1" ht="25.5" customHeight="1" x14ac:dyDescent="0.2">
      <c r="A6" s="4"/>
      <c r="B6" s="229" t="s">
        <v>602</v>
      </c>
      <c r="C6" s="229"/>
      <c r="D6" s="229"/>
      <c r="E6" s="229"/>
      <c r="F6" s="229"/>
      <c r="G6" s="229"/>
      <c r="H6" s="229"/>
      <c r="I6" s="229"/>
      <c r="J6" s="229"/>
      <c r="K6" s="229"/>
      <c r="L6" s="229"/>
      <c r="M6" s="229"/>
      <c r="N6" s="229"/>
    </row>
    <row r="7" spans="1:14" s="5" customFormat="1" ht="33" customHeight="1" x14ac:dyDescent="0.3">
      <c r="A7" s="4"/>
      <c r="B7" s="224">
        <v>14557000000</v>
      </c>
      <c r="C7" s="224"/>
      <c r="D7" s="8"/>
      <c r="E7" s="8"/>
      <c r="F7" s="10"/>
      <c r="G7" s="180"/>
      <c r="H7" s="180"/>
      <c r="I7" s="180"/>
      <c r="J7" s="180"/>
      <c r="K7" s="180"/>
      <c r="L7" s="180"/>
      <c r="M7" s="23"/>
      <c r="N7" s="23"/>
    </row>
    <row r="8" spans="1:14" ht="20.25" x14ac:dyDescent="0.3">
      <c r="B8" s="225" t="s">
        <v>193</v>
      </c>
      <c r="C8" s="225"/>
      <c r="D8" s="9"/>
      <c r="E8" s="9"/>
      <c r="F8" s="11"/>
      <c r="G8" s="181"/>
      <c r="H8" s="181"/>
      <c r="I8" s="181"/>
      <c r="J8" s="182"/>
      <c r="K8" s="182"/>
      <c r="L8" s="183"/>
    </row>
    <row r="9" spans="1:14" ht="28.9" customHeight="1" x14ac:dyDescent="0.25">
      <c r="A9" s="3"/>
      <c r="B9" s="226" t="s">
        <v>172</v>
      </c>
      <c r="C9" s="226" t="s">
        <v>173</v>
      </c>
      <c r="D9" s="226" t="s">
        <v>135</v>
      </c>
      <c r="E9" s="226" t="s">
        <v>174</v>
      </c>
      <c r="F9" s="226" t="s">
        <v>303</v>
      </c>
      <c r="G9" s="230" t="s">
        <v>0</v>
      </c>
      <c r="H9" s="231"/>
      <c r="I9" s="232"/>
      <c r="J9" s="233" t="s">
        <v>1</v>
      </c>
      <c r="K9" s="233"/>
      <c r="L9" s="233"/>
      <c r="M9" s="234" t="s">
        <v>523</v>
      </c>
      <c r="N9" s="234"/>
    </row>
    <row r="10" spans="1:14" s="5" customFormat="1" ht="160.5" customHeight="1" x14ac:dyDescent="0.2">
      <c r="A10" s="4"/>
      <c r="B10" s="227"/>
      <c r="C10" s="227"/>
      <c r="D10" s="227"/>
      <c r="E10" s="227"/>
      <c r="F10" s="227"/>
      <c r="G10" s="184" t="s">
        <v>458</v>
      </c>
      <c r="H10" s="184" t="s">
        <v>560</v>
      </c>
      <c r="I10" s="184" t="s">
        <v>525</v>
      </c>
      <c r="J10" s="184" t="s">
        <v>458</v>
      </c>
      <c r="K10" s="184" t="s">
        <v>560</v>
      </c>
      <c r="L10" s="184" t="s">
        <v>525</v>
      </c>
      <c r="M10" s="184" t="s">
        <v>524</v>
      </c>
      <c r="N10" s="184" t="s">
        <v>525</v>
      </c>
    </row>
    <row r="11" spans="1:14" x14ac:dyDescent="0.25">
      <c r="B11" s="28">
        <v>1</v>
      </c>
      <c r="C11" s="28">
        <v>2</v>
      </c>
      <c r="D11" s="28">
        <v>3</v>
      </c>
      <c r="E11" s="28">
        <v>4</v>
      </c>
      <c r="F11" s="26">
        <v>5</v>
      </c>
      <c r="G11" s="185">
        <v>6</v>
      </c>
      <c r="H11" s="185">
        <v>7</v>
      </c>
      <c r="I11" s="185">
        <v>7</v>
      </c>
      <c r="J11" s="185">
        <v>8</v>
      </c>
      <c r="K11" s="185">
        <v>10</v>
      </c>
      <c r="L11" s="185">
        <v>9</v>
      </c>
      <c r="M11" s="29">
        <v>10</v>
      </c>
      <c r="N11" s="29">
        <v>11</v>
      </c>
    </row>
    <row r="12" spans="1:14" ht="58.15" customHeight="1" x14ac:dyDescent="0.25">
      <c r="B12" s="30" t="s">
        <v>32</v>
      </c>
      <c r="C12" s="28"/>
      <c r="D12" s="28"/>
      <c r="E12" s="31" t="s">
        <v>194</v>
      </c>
      <c r="F12" s="32"/>
      <c r="G12" s="184"/>
      <c r="H12" s="184"/>
      <c r="I12" s="184"/>
      <c r="J12" s="184"/>
      <c r="K12" s="184"/>
      <c r="L12" s="184"/>
      <c r="M12" s="33"/>
      <c r="N12" s="33"/>
    </row>
    <row r="13" spans="1:14" ht="54.6" hidden="1" customHeight="1" x14ac:dyDescent="0.25">
      <c r="B13" s="30" t="s">
        <v>33</v>
      </c>
      <c r="C13" s="30"/>
      <c r="D13" s="30"/>
      <c r="E13" s="34" t="s">
        <v>194</v>
      </c>
      <c r="F13" s="35"/>
      <c r="G13" s="184"/>
      <c r="H13" s="184"/>
      <c r="I13" s="184"/>
      <c r="J13" s="184"/>
      <c r="K13" s="184"/>
      <c r="L13" s="184"/>
      <c r="M13" s="33"/>
      <c r="N13" s="33"/>
    </row>
    <row r="14" spans="1:14" ht="118.5" hidden="1" customHeight="1" x14ac:dyDescent="0.25">
      <c r="B14" s="36" t="s">
        <v>299</v>
      </c>
      <c r="C14" s="36" t="s">
        <v>297</v>
      </c>
      <c r="D14" s="37" t="s">
        <v>237</v>
      </c>
      <c r="E14" s="38" t="s">
        <v>298</v>
      </c>
      <c r="F14" s="39" t="s">
        <v>216</v>
      </c>
      <c r="G14" s="186" t="e">
        <f>#REF!+J14</f>
        <v>#REF!</v>
      </c>
      <c r="H14" s="186"/>
      <c r="I14" s="186"/>
      <c r="J14" s="186"/>
      <c r="K14" s="186"/>
      <c r="L14" s="187"/>
      <c r="M14" s="40"/>
      <c r="N14" s="40"/>
    </row>
    <row r="15" spans="1:14" s="7" customFormat="1" ht="81.75" customHeight="1" x14ac:dyDescent="0.2">
      <c r="A15" s="6"/>
      <c r="B15" s="30" t="s">
        <v>34</v>
      </c>
      <c r="C15" s="30" t="s">
        <v>35</v>
      </c>
      <c r="D15" s="30" t="s">
        <v>36</v>
      </c>
      <c r="E15" s="41" t="s">
        <v>37</v>
      </c>
      <c r="F15" s="42" t="s">
        <v>515</v>
      </c>
      <c r="G15" s="43">
        <v>21000</v>
      </c>
      <c r="H15" s="43">
        <v>0</v>
      </c>
      <c r="I15" s="43">
        <v>12969.82</v>
      </c>
      <c r="J15" s="43">
        <f>J16</f>
        <v>0</v>
      </c>
      <c r="K15" s="43">
        <v>0</v>
      </c>
      <c r="L15" s="43">
        <v>0</v>
      </c>
      <c r="M15" s="43">
        <f t="shared" ref="M15:M51" si="0">G15+J15</f>
        <v>21000</v>
      </c>
      <c r="N15" s="43">
        <f>I15+L15</f>
        <v>12969.82</v>
      </c>
    </row>
    <row r="16" spans="1:14" ht="15.6" hidden="1" customHeight="1" x14ac:dyDescent="0.2">
      <c r="B16" s="30"/>
      <c r="C16" s="30"/>
      <c r="D16" s="30"/>
      <c r="E16" s="41"/>
      <c r="F16" s="35"/>
      <c r="G16" s="43" t="e">
        <f>#REF!+J16</f>
        <v>#REF!</v>
      </c>
      <c r="H16" s="43"/>
      <c r="I16" s="44"/>
      <c r="J16" s="44"/>
      <c r="K16" s="44"/>
      <c r="L16" s="44"/>
      <c r="M16" s="44" t="e">
        <f>G16+J16</f>
        <v>#REF!</v>
      </c>
      <c r="N16" s="44">
        <f t="shared" ref="N16:N103" si="1">I16+L16</f>
        <v>0</v>
      </c>
    </row>
    <row r="17" spans="1:14" s="7" customFormat="1" ht="40.5" customHeight="1" x14ac:dyDescent="0.2">
      <c r="A17" s="6"/>
      <c r="B17" s="30"/>
      <c r="C17" s="45"/>
      <c r="D17" s="45"/>
      <c r="E17" s="45"/>
      <c r="F17" s="42" t="s">
        <v>347</v>
      </c>
      <c r="G17" s="43">
        <f>G18+G19</f>
        <v>236400</v>
      </c>
      <c r="H17" s="43">
        <f>H18+H19</f>
        <v>0</v>
      </c>
      <c r="I17" s="43">
        <f>I18+I19</f>
        <v>190896</v>
      </c>
      <c r="J17" s="43">
        <f>J18+J19</f>
        <v>0</v>
      </c>
      <c r="K17" s="43">
        <v>0</v>
      </c>
      <c r="L17" s="43">
        <f>L18+L19</f>
        <v>0</v>
      </c>
      <c r="M17" s="43">
        <f t="shared" si="0"/>
        <v>236400</v>
      </c>
      <c r="N17" s="43">
        <f t="shared" si="1"/>
        <v>190896</v>
      </c>
    </row>
    <row r="18" spans="1:14" ht="40.15" customHeight="1" x14ac:dyDescent="0.2">
      <c r="B18" s="30" t="s">
        <v>34</v>
      </c>
      <c r="C18" s="30" t="s">
        <v>35</v>
      </c>
      <c r="D18" s="30" t="s">
        <v>36</v>
      </c>
      <c r="E18" s="41" t="s">
        <v>37</v>
      </c>
      <c r="F18" s="35" t="s">
        <v>516</v>
      </c>
      <c r="G18" s="44">
        <v>183370</v>
      </c>
      <c r="H18" s="44">
        <v>0</v>
      </c>
      <c r="I18" s="188">
        <v>146673</v>
      </c>
      <c r="J18" s="44">
        <v>0</v>
      </c>
      <c r="K18" s="44">
        <v>0</v>
      </c>
      <c r="L18" s="44">
        <v>0</v>
      </c>
      <c r="M18" s="44">
        <f t="shared" si="0"/>
        <v>183370</v>
      </c>
      <c r="N18" s="44">
        <f t="shared" si="1"/>
        <v>146673</v>
      </c>
    </row>
    <row r="19" spans="1:14" ht="46.15" customHeight="1" x14ac:dyDescent="0.2">
      <c r="B19" s="30" t="s">
        <v>38</v>
      </c>
      <c r="C19" s="30" t="s">
        <v>39</v>
      </c>
      <c r="D19" s="30" t="s">
        <v>5</v>
      </c>
      <c r="E19" s="41" t="s">
        <v>40</v>
      </c>
      <c r="F19" s="35" t="s">
        <v>517</v>
      </c>
      <c r="G19" s="44">
        <v>53030</v>
      </c>
      <c r="H19" s="44">
        <v>0</v>
      </c>
      <c r="I19" s="44">
        <v>44223</v>
      </c>
      <c r="J19" s="44">
        <v>0</v>
      </c>
      <c r="K19" s="44">
        <v>0</v>
      </c>
      <c r="L19" s="44">
        <v>0</v>
      </c>
      <c r="M19" s="44">
        <f t="shared" si="0"/>
        <v>53030</v>
      </c>
      <c r="N19" s="44">
        <f t="shared" si="1"/>
        <v>44223</v>
      </c>
    </row>
    <row r="20" spans="1:14" s="7" customFormat="1" ht="66" customHeight="1" x14ac:dyDescent="0.2">
      <c r="A20" s="6"/>
      <c r="B20" s="46"/>
      <c r="C20" s="30"/>
      <c r="D20" s="30"/>
      <c r="E20" s="47"/>
      <c r="F20" s="42" t="s">
        <v>537</v>
      </c>
      <c r="G20" s="43">
        <f t="shared" ref="G20:L20" si="2">G22+G23+G24+G25+G30+G31</f>
        <v>20293600</v>
      </c>
      <c r="H20" s="43">
        <f t="shared" si="2"/>
        <v>0</v>
      </c>
      <c r="I20" s="43">
        <f t="shared" si="2"/>
        <v>20130417.119999997</v>
      </c>
      <c r="J20" s="43">
        <f t="shared" si="2"/>
        <v>4640800</v>
      </c>
      <c r="K20" s="43">
        <f t="shared" si="2"/>
        <v>0</v>
      </c>
      <c r="L20" s="43">
        <f t="shared" si="2"/>
        <v>4044575</v>
      </c>
      <c r="M20" s="43">
        <f>G20+J20</f>
        <v>24934400</v>
      </c>
      <c r="N20" s="43">
        <f>I20+L20</f>
        <v>24174992.119999997</v>
      </c>
    </row>
    <row r="21" spans="1:14" ht="45.6" hidden="1" customHeight="1" x14ac:dyDescent="0.25">
      <c r="B21" s="46"/>
      <c r="C21" s="30"/>
      <c r="D21" s="30"/>
      <c r="E21" s="47"/>
      <c r="F21" s="21"/>
      <c r="G21" s="44" t="e">
        <f>#REF!+J21</f>
        <v>#REF!</v>
      </c>
      <c r="H21" s="44"/>
      <c r="I21" s="43"/>
      <c r="J21" s="43"/>
      <c r="K21" s="43"/>
      <c r="L21" s="43"/>
      <c r="M21" s="44" t="e">
        <f t="shared" si="0"/>
        <v>#REF!</v>
      </c>
      <c r="N21" s="44">
        <f t="shared" si="1"/>
        <v>0</v>
      </c>
    </row>
    <row r="22" spans="1:14" ht="45.6" customHeight="1" x14ac:dyDescent="0.2">
      <c r="B22" s="46" t="s">
        <v>41</v>
      </c>
      <c r="C22" s="30" t="s">
        <v>42</v>
      </c>
      <c r="D22" s="30" t="s">
        <v>43</v>
      </c>
      <c r="E22" s="47" t="s">
        <v>44</v>
      </c>
      <c r="F22" s="220" t="s">
        <v>603</v>
      </c>
      <c r="G22" s="44">
        <v>208800</v>
      </c>
      <c r="H22" s="44">
        <v>0</v>
      </c>
      <c r="I22" s="44">
        <v>192401.67</v>
      </c>
      <c r="J22" s="43">
        <v>0</v>
      </c>
      <c r="K22" s="43">
        <v>0</v>
      </c>
      <c r="L22" s="44">
        <v>0</v>
      </c>
      <c r="M22" s="44">
        <f t="shared" si="0"/>
        <v>208800</v>
      </c>
      <c r="N22" s="44">
        <f t="shared" si="1"/>
        <v>192401.67</v>
      </c>
    </row>
    <row r="23" spans="1:14" ht="75" customHeight="1" x14ac:dyDescent="0.25">
      <c r="B23" s="46" t="s">
        <v>491</v>
      </c>
      <c r="C23" s="30" t="s">
        <v>488</v>
      </c>
      <c r="D23" s="30" t="s">
        <v>43</v>
      </c>
      <c r="E23" s="47" t="s">
        <v>487</v>
      </c>
      <c r="F23" s="21" t="s">
        <v>643</v>
      </c>
      <c r="G23" s="44">
        <v>9584800</v>
      </c>
      <c r="H23" s="44">
        <v>0</v>
      </c>
      <c r="I23" s="44">
        <v>9438956</v>
      </c>
      <c r="J23" s="44">
        <v>0</v>
      </c>
      <c r="K23" s="44">
        <v>0</v>
      </c>
      <c r="L23" s="44">
        <v>0</v>
      </c>
      <c r="M23" s="44">
        <f t="shared" si="0"/>
        <v>9584800</v>
      </c>
      <c r="N23" s="44">
        <f t="shared" si="1"/>
        <v>9438956</v>
      </c>
    </row>
    <row r="24" spans="1:14" ht="41.25" customHeight="1" x14ac:dyDescent="0.2">
      <c r="B24" s="46" t="s">
        <v>491</v>
      </c>
      <c r="C24" s="30" t="s">
        <v>488</v>
      </c>
      <c r="D24" s="30" t="s">
        <v>43</v>
      </c>
      <c r="E24" s="47" t="s">
        <v>487</v>
      </c>
      <c r="F24" s="220" t="s">
        <v>553</v>
      </c>
      <c r="G24" s="44">
        <v>0</v>
      </c>
      <c r="H24" s="44">
        <v>0</v>
      </c>
      <c r="I24" s="43">
        <v>0</v>
      </c>
      <c r="J24" s="44">
        <v>1175800</v>
      </c>
      <c r="K24" s="44">
        <v>0</v>
      </c>
      <c r="L24" s="44">
        <v>579575</v>
      </c>
      <c r="M24" s="44">
        <f t="shared" si="0"/>
        <v>1175800</v>
      </c>
      <c r="N24" s="44">
        <f t="shared" si="1"/>
        <v>579575</v>
      </c>
    </row>
    <row r="25" spans="1:14" ht="45.6" customHeight="1" x14ac:dyDescent="0.2">
      <c r="B25" s="46" t="s">
        <v>491</v>
      </c>
      <c r="C25" s="30" t="s">
        <v>488</v>
      </c>
      <c r="D25" s="30" t="s">
        <v>43</v>
      </c>
      <c r="E25" s="47" t="s">
        <v>487</v>
      </c>
      <c r="F25" s="220" t="s">
        <v>642</v>
      </c>
      <c r="G25" s="44">
        <v>0</v>
      </c>
      <c r="H25" s="44">
        <v>0</v>
      </c>
      <c r="I25" s="43">
        <v>0</v>
      </c>
      <c r="J25" s="44">
        <v>3465000</v>
      </c>
      <c r="K25" s="44">
        <v>0</v>
      </c>
      <c r="L25" s="44">
        <v>3465000</v>
      </c>
      <c r="M25" s="44">
        <f t="shared" si="0"/>
        <v>3465000</v>
      </c>
      <c r="N25" s="44">
        <f t="shared" si="1"/>
        <v>3465000</v>
      </c>
    </row>
    <row r="26" spans="1:14" ht="70.150000000000006" hidden="1" customHeight="1" x14ac:dyDescent="0.2">
      <c r="B26" s="46" t="s">
        <v>41</v>
      </c>
      <c r="C26" s="30" t="s">
        <v>42</v>
      </c>
      <c r="D26" s="30" t="s">
        <v>43</v>
      </c>
      <c r="E26" s="47" t="s">
        <v>44</v>
      </c>
      <c r="F26" s="48" t="s">
        <v>345</v>
      </c>
      <c r="G26" s="43">
        <f>6000-6000</f>
        <v>0</v>
      </c>
      <c r="H26" s="43">
        <v>0</v>
      </c>
      <c r="I26" s="43">
        <v>0</v>
      </c>
      <c r="J26" s="43"/>
      <c r="K26" s="43"/>
      <c r="L26" s="43"/>
      <c r="M26" s="44">
        <f t="shared" si="0"/>
        <v>0</v>
      </c>
      <c r="N26" s="44">
        <f t="shared" si="1"/>
        <v>0</v>
      </c>
    </row>
    <row r="27" spans="1:14" ht="70.150000000000006" hidden="1" customHeight="1" x14ac:dyDescent="0.2">
      <c r="B27" s="46"/>
      <c r="C27" s="30"/>
      <c r="D27" s="30"/>
      <c r="E27" s="47"/>
      <c r="F27" s="48"/>
      <c r="G27" s="43"/>
      <c r="H27" s="43"/>
      <c r="I27" s="43"/>
      <c r="J27" s="43"/>
      <c r="K27" s="43"/>
      <c r="L27" s="43"/>
      <c r="M27" s="44">
        <f t="shared" si="0"/>
        <v>0</v>
      </c>
      <c r="N27" s="44">
        <f t="shared" si="1"/>
        <v>0</v>
      </c>
    </row>
    <row r="28" spans="1:14" ht="50.45" hidden="1" customHeight="1" x14ac:dyDescent="0.2">
      <c r="B28" s="46"/>
      <c r="C28" s="30"/>
      <c r="D28" s="30"/>
      <c r="E28" s="47"/>
      <c r="F28" s="48"/>
      <c r="G28" s="43"/>
      <c r="H28" s="43"/>
      <c r="I28" s="43"/>
      <c r="J28" s="43"/>
      <c r="K28" s="43"/>
      <c r="L28" s="43"/>
      <c r="M28" s="44">
        <f t="shared" si="0"/>
        <v>0</v>
      </c>
      <c r="N28" s="44">
        <f t="shared" si="1"/>
        <v>0</v>
      </c>
    </row>
    <row r="29" spans="1:14" ht="69" hidden="1" customHeight="1" x14ac:dyDescent="0.2">
      <c r="B29" s="46" t="s">
        <v>38</v>
      </c>
      <c r="C29" s="46" t="s">
        <v>39</v>
      </c>
      <c r="D29" s="49" t="s">
        <v>5</v>
      </c>
      <c r="E29" s="50" t="s">
        <v>40</v>
      </c>
      <c r="F29" s="51" t="s">
        <v>188</v>
      </c>
      <c r="G29" s="43" t="e">
        <f>#REF!+J29</f>
        <v>#REF!</v>
      </c>
      <c r="H29" s="43"/>
      <c r="I29" s="43"/>
      <c r="J29" s="43">
        <v>0</v>
      </c>
      <c r="K29" s="43"/>
      <c r="L29" s="43"/>
      <c r="M29" s="44" t="e">
        <f t="shared" si="0"/>
        <v>#REF!</v>
      </c>
      <c r="N29" s="44">
        <f t="shared" si="1"/>
        <v>0</v>
      </c>
    </row>
    <row r="30" spans="1:14" ht="57.75" customHeight="1" x14ac:dyDescent="0.2">
      <c r="B30" s="46" t="s">
        <v>536</v>
      </c>
      <c r="C30" s="46" t="s">
        <v>88</v>
      </c>
      <c r="D30" s="46" t="s">
        <v>35</v>
      </c>
      <c r="E30" s="50" t="s">
        <v>89</v>
      </c>
      <c r="F30" s="52" t="s">
        <v>554</v>
      </c>
      <c r="G30" s="44">
        <v>10000000</v>
      </c>
      <c r="H30" s="44">
        <v>0</v>
      </c>
      <c r="I30" s="44">
        <v>9999063.1600000001</v>
      </c>
      <c r="J30" s="44">
        <v>0</v>
      </c>
      <c r="K30" s="44">
        <v>0</v>
      </c>
      <c r="L30" s="44">
        <v>0</v>
      </c>
      <c r="M30" s="44">
        <f>G30+J30</f>
        <v>10000000</v>
      </c>
      <c r="N30" s="44">
        <f t="shared" si="1"/>
        <v>9999063.1600000001</v>
      </c>
    </row>
    <row r="31" spans="1:14" ht="114" customHeight="1" x14ac:dyDescent="0.2">
      <c r="B31" s="46" t="s">
        <v>561</v>
      </c>
      <c r="C31" s="46" t="s">
        <v>220</v>
      </c>
      <c r="D31" s="46" t="s">
        <v>35</v>
      </c>
      <c r="E31" s="78" t="s">
        <v>644</v>
      </c>
      <c r="F31" s="52" t="s">
        <v>645</v>
      </c>
      <c r="G31" s="44">
        <v>500000</v>
      </c>
      <c r="H31" s="44">
        <v>0</v>
      </c>
      <c r="I31" s="44">
        <v>499996.29</v>
      </c>
      <c r="J31" s="44">
        <v>0</v>
      </c>
      <c r="K31" s="44">
        <v>0</v>
      </c>
      <c r="L31" s="44">
        <v>0</v>
      </c>
      <c r="M31" s="44">
        <f>G31+J31</f>
        <v>500000</v>
      </c>
      <c r="N31" s="44">
        <f t="shared" si="1"/>
        <v>499996.29</v>
      </c>
    </row>
    <row r="32" spans="1:14" ht="80.45" customHeight="1" x14ac:dyDescent="0.2">
      <c r="B32" s="46" t="s">
        <v>604</v>
      </c>
      <c r="C32" s="46" t="s">
        <v>132</v>
      </c>
      <c r="D32" s="174" t="s">
        <v>133</v>
      </c>
      <c r="E32" s="78" t="s">
        <v>134</v>
      </c>
      <c r="F32" s="52" t="s">
        <v>646</v>
      </c>
      <c r="G32" s="43">
        <v>10000</v>
      </c>
      <c r="H32" s="44"/>
      <c r="I32" s="43">
        <v>9990</v>
      </c>
      <c r="J32" s="44">
        <v>0</v>
      </c>
      <c r="K32" s="44"/>
      <c r="L32" s="44">
        <v>0</v>
      </c>
      <c r="M32" s="44">
        <f>G32+J32</f>
        <v>10000</v>
      </c>
      <c r="N32" s="44">
        <f t="shared" si="1"/>
        <v>9990</v>
      </c>
    </row>
    <row r="33" spans="1:14" ht="57.75" customHeight="1" x14ac:dyDescent="0.2">
      <c r="B33" s="46" t="s">
        <v>189</v>
      </c>
      <c r="C33" s="46" t="s">
        <v>190</v>
      </c>
      <c r="D33" s="46" t="s">
        <v>191</v>
      </c>
      <c r="E33" s="34" t="s">
        <v>192</v>
      </c>
      <c r="F33" s="20" t="s">
        <v>321</v>
      </c>
      <c r="G33" s="43">
        <v>1335</v>
      </c>
      <c r="H33" s="43">
        <v>0</v>
      </c>
      <c r="I33" s="43">
        <v>1330</v>
      </c>
      <c r="J33" s="44">
        <v>0</v>
      </c>
      <c r="K33" s="44">
        <v>0</v>
      </c>
      <c r="L33" s="44">
        <v>0</v>
      </c>
      <c r="M33" s="43">
        <f t="shared" si="0"/>
        <v>1335</v>
      </c>
      <c r="N33" s="43">
        <f t="shared" si="1"/>
        <v>1330</v>
      </c>
    </row>
    <row r="34" spans="1:14" ht="66.75" customHeight="1" x14ac:dyDescent="0.2">
      <c r="B34" s="28"/>
      <c r="C34" s="30"/>
      <c r="D34" s="30"/>
      <c r="E34" s="34"/>
      <c r="F34" s="51" t="s">
        <v>454</v>
      </c>
      <c r="G34" s="142">
        <f t="shared" ref="G34:L34" si="3">G36+G38+G39</f>
        <v>421500</v>
      </c>
      <c r="H34" s="142">
        <f t="shared" si="3"/>
        <v>0</v>
      </c>
      <c r="I34" s="142">
        <f t="shared" si="3"/>
        <v>7500</v>
      </c>
      <c r="J34" s="142">
        <f t="shared" si="3"/>
        <v>120000</v>
      </c>
      <c r="K34" s="142">
        <f t="shared" si="3"/>
        <v>0</v>
      </c>
      <c r="L34" s="142">
        <f t="shared" si="3"/>
        <v>0</v>
      </c>
      <c r="M34" s="43">
        <f t="shared" si="0"/>
        <v>541500</v>
      </c>
      <c r="N34" s="43">
        <f t="shared" si="1"/>
        <v>7500</v>
      </c>
    </row>
    <row r="35" spans="1:14" ht="38.25" hidden="1" customHeight="1" x14ac:dyDescent="0.2">
      <c r="B35" s="28" t="s">
        <v>164</v>
      </c>
      <c r="C35" s="55"/>
      <c r="D35" s="55"/>
      <c r="E35" s="34"/>
      <c r="F35" s="32"/>
      <c r="G35" s="189" t="e">
        <f>#REF!+J35</f>
        <v>#REF!</v>
      </c>
      <c r="H35" s="189"/>
      <c r="I35" s="189"/>
      <c r="J35" s="142">
        <f>(J37+J39+J40)*0</f>
        <v>0</v>
      </c>
      <c r="K35" s="189"/>
      <c r="L35" s="189"/>
      <c r="M35" s="44" t="e">
        <f>G35+J35</f>
        <v>#REF!</v>
      </c>
      <c r="N35" s="44">
        <f t="shared" si="1"/>
        <v>0</v>
      </c>
    </row>
    <row r="36" spans="1:14" ht="49.5" customHeight="1" x14ac:dyDescent="0.2">
      <c r="B36" s="30" t="s">
        <v>357</v>
      </c>
      <c r="C36" s="30" t="s">
        <v>165</v>
      </c>
      <c r="D36" s="30" t="s">
        <v>166</v>
      </c>
      <c r="E36" s="34" t="s">
        <v>167</v>
      </c>
      <c r="F36" s="32" t="s">
        <v>605</v>
      </c>
      <c r="G36" s="189">
        <v>421500</v>
      </c>
      <c r="H36" s="189">
        <v>0</v>
      </c>
      <c r="I36" s="189">
        <v>7500</v>
      </c>
      <c r="J36" s="189">
        <v>0</v>
      </c>
      <c r="K36" s="189">
        <v>0</v>
      </c>
      <c r="L36" s="189">
        <v>0</v>
      </c>
      <c r="M36" s="44">
        <f t="shared" si="0"/>
        <v>421500</v>
      </c>
      <c r="N36" s="44">
        <f t="shared" si="1"/>
        <v>7500</v>
      </c>
    </row>
    <row r="37" spans="1:14" ht="48.6" hidden="1" customHeight="1" x14ac:dyDescent="0.2">
      <c r="B37" s="30" t="s">
        <v>383</v>
      </c>
      <c r="C37" s="30" t="s">
        <v>4</v>
      </c>
      <c r="D37" s="30" t="s">
        <v>5</v>
      </c>
      <c r="E37" s="34" t="s">
        <v>6</v>
      </c>
      <c r="F37" s="32"/>
      <c r="G37" s="189" t="e">
        <f>#REF!+J37</f>
        <v>#REF!</v>
      </c>
      <c r="H37" s="189"/>
      <c r="I37" s="189"/>
      <c r="J37" s="189">
        <v>0</v>
      </c>
      <c r="K37" s="189"/>
      <c r="L37" s="189"/>
      <c r="M37" s="44" t="e">
        <f t="shared" si="0"/>
        <v>#REF!</v>
      </c>
      <c r="N37" s="44">
        <f t="shared" si="1"/>
        <v>0</v>
      </c>
    </row>
    <row r="38" spans="1:14" ht="93" hidden="1" customHeight="1" x14ac:dyDescent="0.2">
      <c r="B38" s="30" t="s">
        <v>358</v>
      </c>
      <c r="C38" s="30" t="s">
        <v>333</v>
      </c>
      <c r="D38" s="30" t="s">
        <v>5</v>
      </c>
      <c r="E38" s="34" t="s">
        <v>334</v>
      </c>
      <c r="F38" s="32" t="s">
        <v>551</v>
      </c>
      <c r="G38" s="189">
        <v>0</v>
      </c>
      <c r="H38" s="189">
        <v>0</v>
      </c>
      <c r="I38" s="189">
        <v>0</v>
      </c>
      <c r="J38" s="189">
        <v>0</v>
      </c>
      <c r="K38" s="189">
        <v>0</v>
      </c>
      <c r="L38" s="189">
        <v>0</v>
      </c>
      <c r="M38" s="44">
        <f t="shared" si="0"/>
        <v>0</v>
      </c>
      <c r="N38" s="44">
        <f t="shared" si="1"/>
        <v>0</v>
      </c>
    </row>
    <row r="39" spans="1:14" ht="102" customHeight="1" x14ac:dyDescent="0.2">
      <c r="B39" s="30" t="s">
        <v>451</v>
      </c>
      <c r="C39" s="30" t="s">
        <v>452</v>
      </c>
      <c r="D39" s="30" t="s">
        <v>5</v>
      </c>
      <c r="E39" s="34" t="s">
        <v>453</v>
      </c>
      <c r="F39" s="32" t="s">
        <v>480</v>
      </c>
      <c r="G39" s="189">
        <v>0</v>
      </c>
      <c r="H39" s="189">
        <v>0</v>
      </c>
      <c r="I39" s="189">
        <v>0</v>
      </c>
      <c r="J39" s="189">
        <v>120000</v>
      </c>
      <c r="K39" s="189">
        <v>0</v>
      </c>
      <c r="L39" s="189">
        <v>0</v>
      </c>
      <c r="M39" s="44">
        <f t="shared" si="0"/>
        <v>120000</v>
      </c>
      <c r="N39" s="44">
        <f t="shared" si="1"/>
        <v>0</v>
      </c>
    </row>
    <row r="40" spans="1:14" ht="70.5" customHeight="1" x14ac:dyDescent="0.2">
      <c r="B40" s="30"/>
      <c r="C40" s="30"/>
      <c r="D40" s="30"/>
      <c r="E40" s="34"/>
      <c r="F40" s="56" t="s">
        <v>382</v>
      </c>
      <c r="G40" s="142">
        <f t="shared" ref="G40:L40" si="4">G41</f>
        <v>0</v>
      </c>
      <c r="H40" s="142">
        <f t="shared" si="4"/>
        <v>0</v>
      </c>
      <c r="I40" s="142">
        <f t="shared" si="4"/>
        <v>0</v>
      </c>
      <c r="J40" s="142">
        <f t="shared" si="4"/>
        <v>45000</v>
      </c>
      <c r="K40" s="142">
        <f t="shared" si="4"/>
        <v>0</v>
      </c>
      <c r="L40" s="142">
        <f t="shared" si="4"/>
        <v>5000</v>
      </c>
      <c r="M40" s="43">
        <f>G40+J40</f>
        <v>45000</v>
      </c>
      <c r="N40" s="43">
        <f>I40+L40</f>
        <v>5000</v>
      </c>
    </row>
    <row r="41" spans="1:14" ht="52.5" customHeight="1" x14ac:dyDescent="0.2">
      <c r="B41" s="30" t="s">
        <v>367</v>
      </c>
      <c r="C41" s="30" t="s">
        <v>369</v>
      </c>
      <c r="D41" s="30" t="s">
        <v>18</v>
      </c>
      <c r="E41" s="34" t="s">
        <v>368</v>
      </c>
      <c r="F41" s="57" t="s">
        <v>562</v>
      </c>
      <c r="G41" s="142">
        <v>0</v>
      </c>
      <c r="H41" s="142">
        <v>0</v>
      </c>
      <c r="I41" s="142">
        <v>0</v>
      </c>
      <c r="J41" s="189">
        <f>726600-681600</f>
        <v>45000</v>
      </c>
      <c r="K41" s="189">
        <v>0</v>
      </c>
      <c r="L41" s="189">
        <v>5000</v>
      </c>
      <c r="M41" s="44">
        <f t="shared" si="0"/>
        <v>45000</v>
      </c>
      <c r="N41" s="44">
        <f t="shared" si="1"/>
        <v>5000</v>
      </c>
    </row>
    <row r="42" spans="1:14" ht="62.25" hidden="1" customHeight="1" x14ac:dyDescent="0.2">
      <c r="B42" s="30" t="s">
        <v>383</v>
      </c>
      <c r="C42" s="30" t="s">
        <v>4</v>
      </c>
      <c r="D42" s="30" t="s">
        <v>5</v>
      </c>
      <c r="E42" s="34" t="s">
        <v>6</v>
      </c>
      <c r="F42" s="56"/>
      <c r="G42" s="142"/>
      <c r="H42" s="142"/>
      <c r="I42" s="142"/>
      <c r="J42" s="142">
        <v>0</v>
      </c>
      <c r="K42" s="142"/>
      <c r="L42" s="142"/>
      <c r="M42" s="44">
        <f t="shared" si="0"/>
        <v>0</v>
      </c>
      <c r="N42" s="44">
        <f t="shared" si="1"/>
        <v>0</v>
      </c>
    </row>
    <row r="43" spans="1:14" ht="54.75" customHeight="1" x14ac:dyDescent="0.2">
      <c r="B43" s="58"/>
      <c r="C43" s="58"/>
      <c r="D43" s="58"/>
      <c r="E43" s="58"/>
      <c r="F43" s="59" t="s">
        <v>481</v>
      </c>
      <c r="G43" s="142">
        <f t="shared" ref="G43:L43" si="5">G44</f>
        <v>0</v>
      </c>
      <c r="H43" s="142">
        <f t="shared" si="5"/>
        <v>0</v>
      </c>
      <c r="I43" s="142">
        <f t="shared" si="5"/>
        <v>0</v>
      </c>
      <c r="J43" s="142">
        <f t="shared" si="5"/>
        <v>458064.26</v>
      </c>
      <c r="K43" s="142">
        <f t="shared" si="5"/>
        <v>0</v>
      </c>
      <c r="L43" s="142">
        <f t="shared" si="5"/>
        <v>453449.02</v>
      </c>
      <c r="M43" s="43">
        <f t="shared" si="0"/>
        <v>458064.26</v>
      </c>
      <c r="N43" s="43">
        <f t="shared" si="1"/>
        <v>453449.02</v>
      </c>
    </row>
    <row r="44" spans="1:14" ht="48" customHeight="1" x14ac:dyDescent="0.2">
      <c r="B44" s="46" t="s">
        <v>356</v>
      </c>
      <c r="C44" s="30" t="s">
        <v>26</v>
      </c>
      <c r="D44" s="30" t="s">
        <v>27</v>
      </c>
      <c r="E44" s="34" t="s">
        <v>28</v>
      </c>
      <c r="F44" s="32" t="s">
        <v>714</v>
      </c>
      <c r="G44" s="142">
        <v>0</v>
      </c>
      <c r="H44" s="142">
        <v>0</v>
      </c>
      <c r="I44" s="142">
        <v>0</v>
      </c>
      <c r="J44" s="189">
        <f>188151.55+269912.71</f>
        <v>458064.26</v>
      </c>
      <c r="K44" s="189">
        <v>0</v>
      </c>
      <c r="L44" s="189">
        <f>183909.21+269539.81</f>
        <v>453449.02</v>
      </c>
      <c r="M44" s="44">
        <f t="shared" si="0"/>
        <v>458064.26</v>
      </c>
      <c r="N44" s="44">
        <f t="shared" si="1"/>
        <v>453449.02</v>
      </c>
    </row>
    <row r="45" spans="1:14" ht="56.45" customHeight="1" x14ac:dyDescent="0.2">
      <c r="B45" s="46" t="s">
        <v>491</v>
      </c>
      <c r="C45" s="30" t="s">
        <v>488</v>
      </c>
      <c r="D45" s="30" t="s">
        <v>43</v>
      </c>
      <c r="E45" s="47" t="s">
        <v>487</v>
      </c>
      <c r="F45" s="59" t="s">
        <v>563</v>
      </c>
      <c r="G45" s="142">
        <f>G48+G47+G46+G50+G51</f>
        <v>210775</v>
      </c>
      <c r="H45" s="142">
        <f t="shared" ref="H45:N45" si="6">H48+H47+H46+H50+H51</f>
        <v>0</v>
      </c>
      <c r="I45" s="142">
        <f t="shared" si="6"/>
        <v>210774.95</v>
      </c>
      <c r="J45" s="142">
        <f t="shared" si="6"/>
        <v>98107</v>
      </c>
      <c r="K45" s="142">
        <f t="shared" si="6"/>
        <v>0</v>
      </c>
      <c r="L45" s="142">
        <f t="shared" si="6"/>
        <v>95000</v>
      </c>
      <c r="M45" s="142">
        <f t="shared" si="6"/>
        <v>308882</v>
      </c>
      <c r="N45" s="142">
        <f t="shared" si="6"/>
        <v>305774.95</v>
      </c>
    </row>
    <row r="46" spans="1:14" s="14" customFormat="1" ht="27" customHeight="1" x14ac:dyDescent="0.3">
      <c r="A46" s="13"/>
      <c r="B46" s="46"/>
      <c r="C46" s="30"/>
      <c r="D46" s="30"/>
      <c r="E46" s="47"/>
      <c r="F46" s="32" t="s">
        <v>648</v>
      </c>
      <c r="G46" s="189">
        <v>20000</v>
      </c>
      <c r="H46" s="189">
        <v>0</v>
      </c>
      <c r="I46" s="189">
        <v>20000</v>
      </c>
      <c r="J46" s="189">
        <v>0</v>
      </c>
      <c r="K46" s="189">
        <v>0</v>
      </c>
      <c r="L46" s="189">
        <v>0</v>
      </c>
      <c r="M46" s="44">
        <f t="shared" si="0"/>
        <v>20000</v>
      </c>
      <c r="N46" s="44">
        <f t="shared" si="1"/>
        <v>20000</v>
      </c>
    </row>
    <row r="47" spans="1:14" ht="27" customHeight="1" x14ac:dyDescent="0.2">
      <c r="B47" s="46"/>
      <c r="C47" s="30"/>
      <c r="D47" s="30"/>
      <c r="E47" s="47"/>
      <c r="F47" s="32" t="s">
        <v>649</v>
      </c>
      <c r="G47" s="189">
        <v>20000</v>
      </c>
      <c r="H47" s="189">
        <v>0</v>
      </c>
      <c r="I47" s="189">
        <v>20000</v>
      </c>
      <c r="J47" s="189">
        <v>0</v>
      </c>
      <c r="K47" s="189">
        <v>0</v>
      </c>
      <c r="L47" s="189">
        <v>0</v>
      </c>
      <c r="M47" s="44">
        <f t="shared" si="0"/>
        <v>20000</v>
      </c>
      <c r="N47" s="44">
        <f t="shared" si="1"/>
        <v>20000</v>
      </c>
    </row>
    <row r="48" spans="1:14" ht="27" customHeight="1" x14ac:dyDescent="0.2">
      <c r="B48" s="46"/>
      <c r="C48" s="46"/>
      <c r="D48" s="46"/>
      <c r="E48" s="34"/>
      <c r="F48" s="32" t="s">
        <v>647</v>
      </c>
      <c r="G48" s="189">
        <v>44974</v>
      </c>
      <c r="H48" s="189">
        <v>0</v>
      </c>
      <c r="I48" s="189">
        <v>44973.95</v>
      </c>
      <c r="J48" s="189">
        <v>0</v>
      </c>
      <c r="K48" s="189">
        <v>0</v>
      </c>
      <c r="L48" s="189">
        <v>0</v>
      </c>
      <c r="M48" s="44">
        <f t="shared" si="0"/>
        <v>44974</v>
      </c>
      <c r="N48" s="44">
        <f t="shared" si="1"/>
        <v>44973.95</v>
      </c>
    </row>
    <row r="49" spans="1:14" s="7" customFormat="1" ht="27" hidden="1" customHeight="1" x14ac:dyDescent="0.2">
      <c r="A49" s="6"/>
      <c r="B49" s="46" t="s">
        <v>383</v>
      </c>
      <c r="C49" s="46" t="s">
        <v>4</v>
      </c>
      <c r="D49" s="46" t="s">
        <v>5</v>
      </c>
      <c r="E49" s="50" t="s">
        <v>440</v>
      </c>
      <c r="F49" s="59" t="s">
        <v>441</v>
      </c>
      <c r="G49" s="142" t="e">
        <f>#REF!+J49</f>
        <v>#REF!</v>
      </c>
      <c r="H49" s="142"/>
      <c r="I49" s="142"/>
      <c r="J49" s="142"/>
      <c r="K49" s="142"/>
      <c r="L49" s="142"/>
      <c r="M49" s="44" t="e">
        <f t="shared" si="0"/>
        <v>#REF!</v>
      </c>
      <c r="N49" s="44">
        <f t="shared" si="1"/>
        <v>0</v>
      </c>
    </row>
    <row r="50" spans="1:14" s="7" customFormat="1" ht="27" customHeight="1" x14ac:dyDescent="0.2">
      <c r="A50" s="6"/>
      <c r="B50" s="46"/>
      <c r="C50" s="46"/>
      <c r="D50" s="46"/>
      <c r="E50" s="50"/>
      <c r="F50" s="32" t="s">
        <v>606</v>
      </c>
      <c r="G50" s="189">
        <v>125801</v>
      </c>
      <c r="H50" s="189"/>
      <c r="I50" s="189">
        <v>125801</v>
      </c>
      <c r="J50" s="189">
        <v>0</v>
      </c>
      <c r="K50" s="189"/>
      <c r="L50" s="189">
        <v>0</v>
      </c>
      <c r="M50" s="44">
        <f t="shared" si="0"/>
        <v>125801</v>
      </c>
      <c r="N50" s="44">
        <f t="shared" si="1"/>
        <v>125801</v>
      </c>
    </row>
    <row r="51" spans="1:14" s="7" customFormat="1" ht="27" customHeight="1" x14ac:dyDescent="0.2">
      <c r="A51" s="6"/>
      <c r="B51" s="46"/>
      <c r="C51" s="46"/>
      <c r="D51" s="46"/>
      <c r="E51" s="50"/>
      <c r="F51" s="32" t="s">
        <v>607</v>
      </c>
      <c r="G51" s="142">
        <v>0</v>
      </c>
      <c r="H51" s="142"/>
      <c r="I51" s="142">
        <v>0</v>
      </c>
      <c r="J51" s="189">
        <v>98107</v>
      </c>
      <c r="K51" s="189"/>
      <c r="L51" s="189">
        <v>95000</v>
      </c>
      <c r="M51" s="44">
        <f t="shared" si="0"/>
        <v>98107</v>
      </c>
      <c r="N51" s="44">
        <f t="shared" si="1"/>
        <v>95000</v>
      </c>
    </row>
    <row r="52" spans="1:14" s="7" customFormat="1" ht="38.25" customHeight="1" x14ac:dyDescent="0.2">
      <c r="A52" s="6"/>
      <c r="B52" s="30"/>
      <c r="C52" s="45"/>
      <c r="D52" s="45"/>
      <c r="E52" s="45" t="s">
        <v>7</v>
      </c>
      <c r="F52" s="42"/>
      <c r="G52" s="43">
        <f>G43+G40+G34+G33+G26+G20+G17+G15+G45+G32</f>
        <v>21194610</v>
      </c>
      <c r="H52" s="43">
        <f t="shared" ref="H52:N52" si="7">H43+H40+H34+H33+H26+H20+H17+H15+H45+H32</f>
        <v>0</v>
      </c>
      <c r="I52" s="43">
        <f t="shared" si="7"/>
        <v>20563877.889999997</v>
      </c>
      <c r="J52" s="43">
        <f t="shared" si="7"/>
        <v>5361971.26</v>
      </c>
      <c r="K52" s="43">
        <f t="shared" si="7"/>
        <v>0</v>
      </c>
      <c r="L52" s="43">
        <f t="shared" si="7"/>
        <v>4598024.0199999996</v>
      </c>
      <c r="M52" s="43">
        <f t="shared" si="7"/>
        <v>26556581.260000002</v>
      </c>
      <c r="N52" s="43">
        <f t="shared" si="7"/>
        <v>25161901.909999996</v>
      </c>
    </row>
    <row r="53" spans="1:14" s="7" customFormat="1" ht="60.75" customHeight="1" x14ac:dyDescent="0.25">
      <c r="A53" s="6"/>
      <c r="B53" s="46" t="s">
        <v>45</v>
      </c>
      <c r="C53" s="60"/>
      <c r="D53" s="60"/>
      <c r="E53" s="61" t="s">
        <v>195</v>
      </c>
      <c r="F53" s="62"/>
      <c r="G53" s="44"/>
      <c r="H53" s="44"/>
      <c r="I53" s="44"/>
      <c r="J53" s="44"/>
      <c r="K53" s="44"/>
      <c r="L53" s="44"/>
      <c r="M53" s="44"/>
      <c r="N53" s="44"/>
    </row>
    <row r="54" spans="1:14" s="7" customFormat="1" ht="55.5" hidden="1" customHeight="1" x14ac:dyDescent="0.25">
      <c r="A54" s="6"/>
      <c r="B54" s="46" t="s">
        <v>46</v>
      </c>
      <c r="C54" s="60"/>
      <c r="D54" s="60"/>
      <c r="E54" s="63" t="s">
        <v>195</v>
      </c>
      <c r="F54" s="62"/>
      <c r="G54" s="44"/>
      <c r="H54" s="44"/>
      <c r="I54" s="44"/>
      <c r="J54" s="44"/>
      <c r="K54" s="44"/>
      <c r="L54" s="44"/>
      <c r="M54" s="44"/>
      <c r="N54" s="44"/>
    </row>
    <row r="55" spans="1:14" s="7" customFormat="1" ht="45" customHeight="1" x14ac:dyDescent="0.2">
      <c r="A55" s="6"/>
      <c r="B55" s="46" t="s">
        <v>314</v>
      </c>
      <c r="C55" s="46" t="s">
        <v>312</v>
      </c>
      <c r="D55" s="46" t="s">
        <v>181</v>
      </c>
      <c r="E55" s="50" t="s">
        <v>313</v>
      </c>
      <c r="F55" s="42" t="s">
        <v>514</v>
      </c>
      <c r="G55" s="43">
        <f t="shared" ref="G55:L55" si="8">G69+G70+G71+G72</f>
        <v>224600</v>
      </c>
      <c r="H55" s="43">
        <f t="shared" si="8"/>
        <v>0</v>
      </c>
      <c r="I55" s="43">
        <f t="shared" si="8"/>
        <v>171101</v>
      </c>
      <c r="J55" s="43">
        <f t="shared" si="8"/>
        <v>0</v>
      </c>
      <c r="K55" s="43">
        <f t="shared" si="8"/>
        <v>0</v>
      </c>
      <c r="L55" s="43">
        <f t="shared" si="8"/>
        <v>0</v>
      </c>
      <c r="M55" s="43">
        <f t="shared" ref="M55:M90" si="9">G55+J55</f>
        <v>224600</v>
      </c>
      <c r="N55" s="43">
        <f t="shared" si="1"/>
        <v>171101</v>
      </c>
    </row>
    <row r="56" spans="1:14" s="7" customFormat="1" ht="45" hidden="1" customHeight="1" x14ac:dyDescent="0.2">
      <c r="A56" s="6"/>
      <c r="B56" s="64"/>
      <c r="C56" s="36"/>
      <c r="D56" s="36"/>
      <c r="E56" s="65"/>
      <c r="F56" s="66"/>
      <c r="G56" s="190"/>
      <c r="H56" s="190"/>
      <c r="I56" s="190"/>
      <c r="J56" s="190"/>
      <c r="K56" s="190"/>
      <c r="L56" s="43"/>
      <c r="M56" s="44">
        <f t="shared" si="9"/>
        <v>0</v>
      </c>
      <c r="N56" s="44">
        <f t="shared" si="1"/>
        <v>0</v>
      </c>
    </row>
    <row r="57" spans="1:14" ht="90" hidden="1" customHeight="1" x14ac:dyDescent="0.2">
      <c r="B57" s="36"/>
      <c r="C57" s="67"/>
      <c r="D57" s="67"/>
      <c r="E57" s="67"/>
      <c r="F57" s="68" t="s">
        <v>363</v>
      </c>
      <c r="G57" s="190" t="e">
        <f>#REF!+J57</f>
        <v>#REF!</v>
      </c>
      <c r="H57" s="190"/>
      <c r="I57" s="190"/>
      <c r="J57" s="190">
        <f>J58+J59+J60</f>
        <v>0</v>
      </c>
      <c r="K57" s="190"/>
      <c r="L57" s="43"/>
      <c r="M57" s="44" t="e">
        <f t="shared" si="9"/>
        <v>#REF!</v>
      </c>
      <c r="N57" s="44">
        <f t="shared" si="1"/>
        <v>0</v>
      </c>
    </row>
    <row r="58" spans="1:14" ht="63.6" hidden="1" customHeight="1" x14ac:dyDescent="0.25">
      <c r="B58" s="69" t="s">
        <v>208</v>
      </c>
      <c r="C58" s="69" t="s">
        <v>105</v>
      </c>
      <c r="D58" s="69" t="s">
        <v>144</v>
      </c>
      <c r="E58" s="70" t="s">
        <v>209</v>
      </c>
      <c r="F58" s="62"/>
      <c r="G58" s="191" t="e">
        <f>#REF!+J58</f>
        <v>#REF!</v>
      </c>
      <c r="H58" s="191"/>
      <c r="I58" s="191"/>
      <c r="J58" s="191"/>
      <c r="K58" s="191"/>
      <c r="L58" s="44"/>
      <c r="M58" s="44" t="e">
        <f t="shared" si="9"/>
        <v>#REF!</v>
      </c>
      <c r="N58" s="44">
        <f t="shared" si="1"/>
        <v>0</v>
      </c>
    </row>
    <row r="59" spans="1:14" ht="37.5" hidden="1" customHeight="1" x14ac:dyDescent="0.25">
      <c r="B59" s="69" t="s">
        <v>364</v>
      </c>
      <c r="C59" s="69" t="s">
        <v>365</v>
      </c>
      <c r="D59" s="69" t="s">
        <v>145</v>
      </c>
      <c r="E59" s="71" t="s">
        <v>366</v>
      </c>
      <c r="F59" s="72"/>
      <c r="G59" s="192" t="e">
        <f>#REF!+J59</f>
        <v>#REF!</v>
      </c>
      <c r="H59" s="192"/>
      <c r="I59" s="192"/>
      <c r="J59" s="192"/>
      <c r="K59" s="192"/>
      <c r="L59" s="44"/>
      <c r="M59" s="44" t="e">
        <f t="shared" si="9"/>
        <v>#REF!</v>
      </c>
      <c r="N59" s="44">
        <f t="shared" si="1"/>
        <v>0</v>
      </c>
    </row>
    <row r="60" spans="1:14" ht="86.45" hidden="1" customHeight="1" x14ac:dyDescent="0.25">
      <c r="B60" s="73" t="s">
        <v>314</v>
      </c>
      <c r="C60" s="73" t="s">
        <v>312</v>
      </c>
      <c r="D60" s="73" t="s">
        <v>181</v>
      </c>
      <c r="E60" s="74" t="s">
        <v>313</v>
      </c>
      <c r="F60" s="72"/>
      <c r="G60" s="192" t="e">
        <f>#REF!+J60</f>
        <v>#REF!</v>
      </c>
      <c r="H60" s="192"/>
      <c r="I60" s="192"/>
      <c r="J60" s="192"/>
      <c r="K60" s="192"/>
      <c r="L60" s="44"/>
      <c r="M60" s="44" t="e">
        <f t="shared" si="9"/>
        <v>#REF!</v>
      </c>
      <c r="N60" s="44">
        <f t="shared" si="1"/>
        <v>0</v>
      </c>
    </row>
    <row r="61" spans="1:14" ht="68.45" hidden="1" customHeight="1" x14ac:dyDescent="0.2">
      <c r="B61" s="36"/>
      <c r="C61" s="36"/>
      <c r="D61" s="36"/>
      <c r="E61" s="36"/>
      <c r="F61" s="66" t="s">
        <v>216</v>
      </c>
      <c r="G61" s="190" t="e">
        <f>#REF!+J61</f>
        <v>#REF!</v>
      </c>
      <c r="H61" s="190"/>
      <c r="I61" s="190"/>
      <c r="J61" s="190">
        <f>SUM(J62:J73)</f>
        <v>46994</v>
      </c>
      <c r="K61" s="190"/>
      <c r="L61" s="43"/>
      <c r="M61" s="44" t="e">
        <f t="shared" si="9"/>
        <v>#REF!</v>
      </c>
      <c r="N61" s="44">
        <f t="shared" si="1"/>
        <v>0</v>
      </c>
    </row>
    <row r="62" spans="1:14" ht="50.45" hidden="1" customHeight="1" x14ac:dyDescent="0.2">
      <c r="B62" s="36" t="s">
        <v>266</v>
      </c>
      <c r="C62" s="36" t="s">
        <v>236</v>
      </c>
      <c r="D62" s="36" t="s">
        <v>237</v>
      </c>
      <c r="E62" s="65" t="s">
        <v>240</v>
      </c>
      <c r="F62" s="62"/>
      <c r="G62" s="191" t="e">
        <f>#REF!+J62</f>
        <v>#REF!</v>
      </c>
      <c r="H62" s="191"/>
      <c r="I62" s="191"/>
      <c r="J62" s="191"/>
      <c r="K62" s="191"/>
      <c r="L62" s="44"/>
      <c r="M62" s="44" t="e">
        <f t="shared" si="9"/>
        <v>#REF!</v>
      </c>
      <c r="N62" s="44">
        <f t="shared" si="1"/>
        <v>0</v>
      </c>
    </row>
    <row r="63" spans="1:14" ht="37.5" hidden="1" customHeight="1" x14ac:dyDescent="0.2">
      <c r="B63" s="36" t="s">
        <v>208</v>
      </c>
      <c r="C63" s="36" t="s">
        <v>105</v>
      </c>
      <c r="D63" s="36" t="s">
        <v>144</v>
      </c>
      <c r="E63" s="65" t="s">
        <v>209</v>
      </c>
      <c r="F63" s="62"/>
      <c r="G63" s="191" t="e">
        <f>#REF!+J63</f>
        <v>#REF!</v>
      </c>
      <c r="H63" s="191"/>
      <c r="I63" s="191"/>
      <c r="J63" s="191"/>
      <c r="K63" s="191"/>
      <c r="L63" s="44"/>
      <c r="M63" s="44" t="e">
        <f t="shared" si="9"/>
        <v>#REF!</v>
      </c>
      <c r="N63" s="44">
        <f t="shared" si="1"/>
        <v>0</v>
      </c>
    </row>
    <row r="64" spans="1:14" ht="13.5" hidden="1" customHeight="1" x14ac:dyDescent="0.2">
      <c r="B64" s="36" t="s">
        <v>210</v>
      </c>
      <c r="C64" s="36" t="s">
        <v>211</v>
      </c>
      <c r="D64" s="36" t="s">
        <v>145</v>
      </c>
      <c r="E64" s="65" t="s">
        <v>203</v>
      </c>
      <c r="F64" s="62"/>
      <c r="G64" s="191" t="e">
        <f>#REF!+J64</f>
        <v>#REF!</v>
      </c>
      <c r="H64" s="191"/>
      <c r="I64" s="191"/>
      <c r="J64" s="191"/>
      <c r="K64" s="191"/>
      <c r="L64" s="44"/>
      <c r="M64" s="44" t="e">
        <f t="shared" si="9"/>
        <v>#REF!</v>
      </c>
      <c r="N64" s="44">
        <f t="shared" si="1"/>
        <v>0</v>
      </c>
    </row>
    <row r="65" spans="1:14" ht="27" hidden="1" customHeight="1" x14ac:dyDescent="0.2">
      <c r="B65" s="36" t="s">
        <v>276</v>
      </c>
      <c r="C65" s="36" t="s">
        <v>277</v>
      </c>
      <c r="D65" s="36" t="s">
        <v>181</v>
      </c>
      <c r="E65" s="65" t="s">
        <v>278</v>
      </c>
      <c r="F65" s="62"/>
      <c r="G65" s="191" t="e">
        <f>#REF!+J65</f>
        <v>#REF!</v>
      </c>
      <c r="H65" s="191"/>
      <c r="I65" s="191"/>
      <c r="J65" s="191"/>
      <c r="K65" s="191"/>
      <c r="L65" s="44"/>
      <c r="M65" s="44" t="e">
        <f t="shared" si="9"/>
        <v>#REF!</v>
      </c>
      <c r="N65" s="44">
        <f t="shared" si="1"/>
        <v>0</v>
      </c>
    </row>
    <row r="66" spans="1:14" ht="39" hidden="1" customHeight="1" x14ac:dyDescent="0.25">
      <c r="B66" s="75" t="s">
        <v>267</v>
      </c>
      <c r="C66" s="75" t="s">
        <v>109</v>
      </c>
      <c r="D66" s="75" t="s">
        <v>247</v>
      </c>
      <c r="E66" s="71" t="s">
        <v>268</v>
      </c>
      <c r="F66" s="62"/>
      <c r="G66" s="191" t="e">
        <f>#REF!+J66</f>
        <v>#REF!</v>
      </c>
      <c r="H66" s="191"/>
      <c r="I66" s="191"/>
      <c r="J66" s="191"/>
      <c r="K66" s="191"/>
      <c r="L66" s="44"/>
      <c r="M66" s="44" t="e">
        <f t="shared" si="9"/>
        <v>#REF!</v>
      </c>
      <c r="N66" s="44">
        <f t="shared" si="1"/>
        <v>0</v>
      </c>
    </row>
    <row r="67" spans="1:14" ht="27" hidden="1" customHeight="1" x14ac:dyDescent="0.25">
      <c r="B67" s="69" t="s">
        <v>269</v>
      </c>
      <c r="C67" s="69" t="s">
        <v>270</v>
      </c>
      <c r="D67" s="69" t="s">
        <v>181</v>
      </c>
      <c r="E67" s="71" t="s">
        <v>271</v>
      </c>
      <c r="F67" s="62"/>
      <c r="G67" s="191" t="e">
        <f>#REF!+J67</f>
        <v>#REF!</v>
      </c>
      <c r="H67" s="191"/>
      <c r="I67" s="191"/>
      <c r="J67" s="191"/>
      <c r="K67" s="191"/>
      <c r="L67" s="44"/>
      <c r="M67" s="44" t="e">
        <f t="shared" si="9"/>
        <v>#REF!</v>
      </c>
      <c r="N67" s="44">
        <f t="shared" si="1"/>
        <v>0</v>
      </c>
    </row>
    <row r="68" spans="1:14" ht="47.25" hidden="1" customHeight="1" x14ac:dyDescent="0.2">
      <c r="B68" s="76" t="s">
        <v>300</v>
      </c>
      <c r="C68" s="76" t="s">
        <v>301</v>
      </c>
      <c r="D68" s="76" t="s">
        <v>181</v>
      </c>
      <c r="E68" s="77" t="s">
        <v>302</v>
      </c>
      <c r="F68" s="62"/>
      <c r="G68" s="191" t="e">
        <f>#REF!+J68</f>
        <v>#REF!</v>
      </c>
      <c r="H68" s="191"/>
      <c r="I68" s="191"/>
      <c r="J68" s="191"/>
      <c r="K68" s="191"/>
      <c r="L68" s="44"/>
      <c r="M68" s="44" t="e">
        <f t="shared" si="9"/>
        <v>#REF!</v>
      </c>
      <c r="N68" s="44">
        <f t="shared" si="1"/>
        <v>0</v>
      </c>
    </row>
    <row r="69" spans="1:14" ht="37.15" customHeight="1" x14ac:dyDescent="0.2">
      <c r="B69" s="30"/>
      <c r="C69" s="30"/>
      <c r="D69" s="30"/>
      <c r="E69" s="41"/>
      <c r="F69" s="35" t="s">
        <v>512</v>
      </c>
      <c r="G69" s="44">
        <v>25000</v>
      </c>
      <c r="H69" s="44">
        <v>0</v>
      </c>
      <c r="I69" s="44">
        <v>0</v>
      </c>
      <c r="J69" s="44">
        <v>0</v>
      </c>
      <c r="K69" s="44"/>
      <c r="L69" s="44">
        <v>0</v>
      </c>
      <c r="M69" s="44">
        <f t="shared" si="9"/>
        <v>25000</v>
      </c>
      <c r="N69" s="44">
        <f t="shared" si="1"/>
        <v>0</v>
      </c>
    </row>
    <row r="70" spans="1:14" ht="37.5" customHeight="1" x14ac:dyDescent="0.2">
      <c r="B70" s="30"/>
      <c r="C70" s="30"/>
      <c r="D70" s="30"/>
      <c r="E70" s="41"/>
      <c r="F70" s="35" t="s">
        <v>650</v>
      </c>
      <c r="G70" s="44">
        <v>155729</v>
      </c>
      <c r="H70" s="44">
        <v>0</v>
      </c>
      <c r="I70" s="44">
        <v>155729</v>
      </c>
      <c r="J70" s="44">
        <v>0</v>
      </c>
      <c r="K70" s="44"/>
      <c r="L70" s="44">
        <v>0</v>
      </c>
      <c r="M70" s="44">
        <f t="shared" si="9"/>
        <v>155729</v>
      </c>
      <c r="N70" s="44">
        <f t="shared" si="1"/>
        <v>155729</v>
      </c>
    </row>
    <row r="71" spans="1:14" ht="37.5" customHeight="1" x14ac:dyDescent="0.2">
      <c r="B71" s="30"/>
      <c r="C71" s="30"/>
      <c r="D71" s="30"/>
      <c r="E71" s="41"/>
      <c r="F71" s="35" t="s">
        <v>651</v>
      </c>
      <c r="G71" s="44">
        <v>15372</v>
      </c>
      <c r="H71" s="44">
        <v>0</v>
      </c>
      <c r="I71" s="44">
        <v>15372</v>
      </c>
      <c r="J71" s="44">
        <v>0</v>
      </c>
      <c r="K71" s="44"/>
      <c r="L71" s="44">
        <v>0</v>
      </c>
      <c r="M71" s="44">
        <f t="shared" si="9"/>
        <v>15372</v>
      </c>
      <c r="N71" s="44">
        <f t="shared" si="1"/>
        <v>15372</v>
      </c>
    </row>
    <row r="72" spans="1:14" ht="37.5" customHeight="1" x14ac:dyDescent="0.2">
      <c r="B72" s="30"/>
      <c r="C72" s="30"/>
      <c r="D72" s="30"/>
      <c r="E72" s="41"/>
      <c r="F72" s="35" t="s">
        <v>513</v>
      </c>
      <c r="G72" s="44">
        <v>28499</v>
      </c>
      <c r="H72" s="44">
        <v>0</v>
      </c>
      <c r="I72" s="44">
        <v>0</v>
      </c>
      <c r="J72" s="44">
        <v>0</v>
      </c>
      <c r="K72" s="44"/>
      <c r="L72" s="44">
        <v>0</v>
      </c>
      <c r="M72" s="44">
        <f t="shared" si="9"/>
        <v>28499</v>
      </c>
      <c r="N72" s="44">
        <f t="shared" si="1"/>
        <v>0</v>
      </c>
    </row>
    <row r="73" spans="1:14" ht="63" customHeight="1" x14ac:dyDescent="0.2">
      <c r="B73" s="30"/>
      <c r="C73" s="30"/>
      <c r="D73" s="30"/>
      <c r="E73" s="41"/>
      <c r="F73" s="42" t="s">
        <v>490</v>
      </c>
      <c r="G73" s="43">
        <f t="shared" ref="G73:N73" si="10">G74+G75+G76</f>
        <v>2081849</v>
      </c>
      <c r="H73" s="43">
        <f t="shared" si="10"/>
        <v>0</v>
      </c>
      <c r="I73" s="43">
        <f t="shared" si="10"/>
        <v>2034031.92</v>
      </c>
      <c r="J73" s="43">
        <f t="shared" si="10"/>
        <v>46994</v>
      </c>
      <c r="K73" s="43">
        <f t="shared" si="10"/>
        <v>0</v>
      </c>
      <c r="L73" s="43">
        <f t="shared" si="10"/>
        <v>46993.02</v>
      </c>
      <c r="M73" s="43">
        <f t="shared" si="10"/>
        <v>2128843</v>
      </c>
      <c r="N73" s="43">
        <f t="shared" si="10"/>
        <v>2081024.94</v>
      </c>
    </row>
    <row r="74" spans="1:14" ht="47.45" customHeight="1" x14ac:dyDescent="0.2">
      <c r="B74" s="30" t="s">
        <v>493</v>
      </c>
      <c r="C74" s="30" t="s">
        <v>488</v>
      </c>
      <c r="D74" s="30" t="s">
        <v>43</v>
      </c>
      <c r="E74" s="41" t="s">
        <v>487</v>
      </c>
      <c r="F74" s="35" t="s">
        <v>534</v>
      </c>
      <c r="G74" s="44">
        <v>96686.02</v>
      </c>
      <c r="H74" s="44">
        <v>0</v>
      </c>
      <c r="I74" s="44">
        <v>95933.02</v>
      </c>
      <c r="J74" s="44">
        <v>46994</v>
      </c>
      <c r="K74" s="44">
        <v>0</v>
      </c>
      <c r="L74" s="44">
        <v>46993.02</v>
      </c>
      <c r="M74" s="44">
        <f t="shared" si="9"/>
        <v>143680.02000000002</v>
      </c>
      <c r="N74" s="44">
        <f t="shared" si="1"/>
        <v>142926.04</v>
      </c>
    </row>
    <row r="75" spans="1:14" s="14" customFormat="1" ht="28.9" customHeight="1" x14ac:dyDescent="0.3">
      <c r="A75" s="13"/>
      <c r="B75" s="30"/>
      <c r="C75" s="30"/>
      <c r="D75" s="30"/>
      <c r="E75" s="41"/>
      <c r="F75" s="35" t="s">
        <v>521</v>
      </c>
      <c r="G75" s="44">
        <v>1935456.98</v>
      </c>
      <c r="H75" s="44">
        <v>0</v>
      </c>
      <c r="I75" s="44">
        <v>1888392.9</v>
      </c>
      <c r="J75" s="44">
        <v>0</v>
      </c>
      <c r="K75" s="44">
        <v>0</v>
      </c>
      <c r="L75" s="44">
        <v>0</v>
      </c>
      <c r="M75" s="44">
        <f t="shared" si="9"/>
        <v>1935456.98</v>
      </c>
      <c r="N75" s="44">
        <f t="shared" si="1"/>
        <v>1888392.9</v>
      </c>
    </row>
    <row r="76" spans="1:14" s="14" customFormat="1" ht="48.6" customHeight="1" x14ac:dyDescent="0.3">
      <c r="A76" s="13"/>
      <c r="B76" s="30"/>
      <c r="C76" s="30"/>
      <c r="D76" s="30"/>
      <c r="E76" s="41"/>
      <c r="F76" s="35" t="s">
        <v>652</v>
      </c>
      <c r="G76" s="44">
        <v>49706</v>
      </c>
      <c r="H76" s="44">
        <v>0</v>
      </c>
      <c r="I76" s="44">
        <v>49706</v>
      </c>
      <c r="J76" s="44">
        <v>0</v>
      </c>
      <c r="K76" s="44"/>
      <c r="L76" s="44">
        <v>0</v>
      </c>
      <c r="M76" s="44">
        <f>G76+J76</f>
        <v>49706</v>
      </c>
      <c r="N76" s="44">
        <f t="shared" si="1"/>
        <v>49706</v>
      </c>
    </row>
    <row r="77" spans="1:14" s="14" customFormat="1" ht="51" hidden="1" customHeight="1" x14ac:dyDescent="0.3">
      <c r="A77" s="13"/>
      <c r="B77" s="30"/>
      <c r="C77" s="30"/>
      <c r="D77" s="30"/>
      <c r="E77" s="41"/>
      <c r="F77" s="42" t="s">
        <v>546</v>
      </c>
      <c r="G77" s="43">
        <f t="shared" ref="G77:L77" si="11">G78</f>
        <v>0</v>
      </c>
      <c r="H77" s="43">
        <f t="shared" si="11"/>
        <v>0</v>
      </c>
      <c r="I77" s="43">
        <f t="shared" si="11"/>
        <v>0</v>
      </c>
      <c r="J77" s="43">
        <f t="shared" si="11"/>
        <v>0</v>
      </c>
      <c r="K77" s="43">
        <f t="shared" si="11"/>
        <v>0</v>
      </c>
      <c r="L77" s="43">
        <f t="shared" si="11"/>
        <v>0</v>
      </c>
      <c r="M77" s="44">
        <f t="shared" ref="M77:M82" si="12">G77+J77</f>
        <v>0</v>
      </c>
      <c r="N77" s="44">
        <f t="shared" si="1"/>
        <v>0</v>
      </c>
    </row>
    <row r="78" spans="1:14" s="14" customFormat="1" ht="84" hidden="1" customHeight="1" x14ac:dyDescent="0.3">
      <c r="A78" s="13"/>
      <c r="B78" s="46" t="s">
        <v>544</v>
      </c>
      <c r="C78" s="46" t="s">
        <v>529</v>
      </c>
      <c r="D78" s="46" t="s">
        <v>95</v>
      </c>
      <c r="E78" s="50" t="s">
        <v>545</v>
      </c>
      <c r="F78" s="42"/>
      <c r="G78" s="44">
        <v>0</v>
      </c>
      <c r="H78" s="44">
        <v>0</v>
      </c>
      <c r="I78" s="44">
        <v>0</v>
      </c>
      <c r="J78" s="44">
        <v>0</v>
      </c>
      <c r="K78" s="44">
        <v>0</v>
      </c>
      <c r="L78" s="44">
        <v>0</v>
      </c>
      <c r="M78" s="44">
        <f t="shared" si="12"/>
        <v>0</v>
      </c>
      <c r="N78" s="44">
        <f t="shared" si="1"/>
        <v>0</v>
      </c>
    </row>
    <row r="79" spans="1:14" s="14" customFormat="1" ht="84" customHeight="1" x14ac:dyDescent="0.3">
      <c r="A79" s="13"/>
      <c r="B79" s="46" t="s">
        <v>608</v>
      </c>
      <c r="C79" s="174" t="s">
        <v>132</v>
      </c>
      <c r="D79" s="174" t="s">
        <v>133</v>
      </c>
      <c r="E79" s="50" t="s">
        <v>609</v>
      </c>
      <c r="F79" s="42" t="s">
        <v>653</v>
      </c>
      <c r="G79" s="43">
        <f t="shared" ref="G79:L79" si="13">G80+G81+G82</f>
        <v>311120</v>
      </c>
      <c r="H79" s="43">
        <f t="shared" si="13"/>
        <v>0</v>
      </c>
      <c r="I79" s="43">
        <f t="shared" si="13"/>
        <v>164990.29999999999</v>
      </c>
      <c r="J79" s="43">
        <f t="shared" si="13"/>
        <v>0</v>
      </c>
      <c r="K79" s="43">
        <f t="shared" si="13"/>
        <v>0</v>
      </c>
      <c r="L79" s="43">
        <f t="shared" si="13"/>
        <v>0</v>
      </c>
      <c r="M79" s="43">
        <f t="shared" si="12"/>
        <v>311120</v>
      </c>
      <c r="N79" s="43">
        <f>I79+L79</f>
        <v>164990.29999999999</v>
      </c>
    </row>
    <row r="80" spans="1:14" s="14" customFormat="1" ht="40.15" customHeight="1" x14ac:dyDescent="0.3">
      <c r="A80" s="13"/>
      <c r="B80" s="46"/>
      <c r="C80" s="174"/>
      <c r="D80" s="174"/>
      <c r="E80" s="50"/>
      <c r="F80" s="50" t="s">
        <v>654</v>
      </c>
      <c r="G80" s="44">
        <v>165000</v>
      </c>
      <c r="H80" s="44"/>
      <c r="I80" s="44">
        <v>164990.29999999999</v>
      </c>
      <c r="J80" s="44">
        <v>0</v>
      </c>
      <c r="K80" s="44"/>
      <c r="L80" s="44">
        <v>0</v>
      </c>
      <c r="M80" s="44">
        <f t="shared" si="12"/>
        <v>165000</v>
      </c>
      <c r="N80" s="44">
        <f t="shared" si="1"/>
        <v>164990.29999999999</v>
      </c>
    </row>
    <row r="81" spans="1:14" s="14" customFormat="1" ht="42.6" customHeight="1" x14ac:dyDescent="0.3">
      <c r="A81" s="13"/>
      <c r="B81" s="46"/>
      <c r="C81" s="46"/>
      <c r="D81" s="46"/>
      <c r="E81" s="50"/>
      <c r="F81" s="35" t="s">
        <v>655</v>
      </c>
      <c r="G81" s="44">
        <v>122120</v>
      </c>
      <c r="H81" s="44"/>
      <c r="I81" s="44">
        <v>0</v>
      </c>
      <c r="J81" s="44">
        <v>0</v>
      </c>
      <c r="K81" s="44"/>
      <c r="L81" s="44">
        <v>0</v>
      </c>
      <c r="M81" s="44">
        <f t="shared" si="12"/>
        <v>122120</v>
      </c>
      <c r="N81" s="44">
        <f t="shared" si="1"/>
        <v>0</v>
      </c>
    </row>
    <row r="82" spans="1:14" s="14" customFormat="1" ht="36.6" customHeight="1" x14ac:dyDescent="0.3">
      <c r="A82" s="13"/>
      <c r="B82" s="46"/>
      <c r="C82" s="46"/>
      <c r="D82" s="46"/>
      <c r="E82" s="50"/>
      <c r="F82" s="35" t="s">
        <v>656</v>
      </c>
      <c r="G82" s="44">
        <v>24000</v>
      </c>
      <c r="H82" s="44"/>
      <c r="I82" s="44">
        <v>0</v>
      </c>
      <c r="J82" s="44">
        <v>0</v>
      </c>
      <c r="K82" s="44"/>
      <c r="L82" s="44">
        <v>0</v>
      </c>
      <c r="M82" s="44">
        <f t="shared" si="12"/>
        <v>24000</v>
      </c>
      <c r="N82" s="44">
        <f t="shared" si="1"/>
        <v>0</v>
      </c>
    </row>
    <row r="83" spans="1:14" s="14" customFormat="1" ht="42" customHeight="1" x14ac:dyDescent="0.3">
      <c r="A83" s="13"/>
      <c r="B83" s="46" t="s">
        <v>208</v>
      </c>
      <c r="C83" s="46" t="s">
        <v>105</v>
      </c>
      <c r="D83" s="46" t="s">
        <v>144</v>
      </c>
      <c r="E83" s="50" t="s">
        <v>564</v>
      </c>
      <c r="F83" s="42" t="s">
        <v>363</v>
      </c>
      <c r="G83" s="43">
        <f>G84+G85+G86+G90</f>
        <v>190593</v>
      </c>
      <c r="H83" s="43">
        <f t="shared" ref="H83:N83" si="14">H84+H85+H86+H90</f>
        <v>5000</v>
      </c>
      <c r="I83" s="43">
        <f t="shared" si="14"/>
        <v>125577.43</v>
      </c>
      <c r="J83" s="43">
        <f t="shared" si="14"/>
        <v>0</v>
      </c>
      <c r="K83" s="43">
        <f t="shared" si="14"/>
        <v>0</v>
      </c>
      <c r="L83" s="43">
        <f t="shared" si="14"/>
        <v>0</v>
      </c>
      <c r="M83" s="43">
        <f t="shared" si="14"/>
        <v>190593</v>
      </c>
      <c r="N83" s="43">
        <f t="shared" si="14"/>
        <v>125577.43</v>
      </c>
    </row>
    <row r="84" spans="1:14" s="14" customFormat="1" ht="35.450000000000003" customHeight="1" x14ac:dyDescent="0.3">
      <c r="A84" s="13"/>
      <c r="B84" s="46"/>
      <c r="C84" s="46"/>
      <c r="D84" s="46"/>
      <c r="E84" s="50"/>
      <c r="F84" s="35" t="s">
        <v>657</v>
      </c>
      <c r="G84" s="44">
        <v>60000</v>
      </c>
      <c r="H84" s="44">
        <v>0</v>
      </c>
      <c r="I84" s="44">
        <v>59986.32</v>
      </c>
      <c r="J84" s="44">
        <v>0</v>
      </c>
      <c r="K84" s="44">
        <v>0</v>
      </c>
      <c r="L84" s="44">
        <v>0</v>
      </c>
      <c r="M84" s="44">
        <f t="shared" si="9"/>
        <v>60000</v>
      </c>
      <c r="N84" s="44">
        <f t="shared" si="1"/>
        <v>59986.32</v>
      </c>
    </row>
    <row r="85" spans="1:14" s="14" customFormat="1" ht="33" customHeight="1" x14ac:dyDescent="0.3">
      <c r="A85" s="13"/>
      <c r="B85" s="46"/>
      <c r="C85" s="46"/>
      <c r="D85" s="46"/>
      <c r="E85" s="50"/>
      <c r="F85" s="35" t="s">
        <v>565</v>
      </c>
      <c r="G85" s="44">
        <v>5000</v>
      </c>
      <c r="H85" s="44">
        <v>5000</v>
      </c>
      <c r="I85" s="44">
        <v>4998.1099999999997</v>
      </c>
      <c r="J85" s="44">
        <v>0</v>
      </c>
      <c r="K85" s="44">
        <v>0</v>
      </c>
      <c r="L85" s="44">
        <v>0</v>
      </c>
      <c r="M85" s="44">
        <f t="shared" si="9"/>
        <v>5000</v>
      </c>
      <c r="N85" s="44">
        <f t="shared" si="1"/>
        <v>4998.1099999999997</v>
      </c>
    </row>
    <row r="86" spans="1:14" s="14" customFormat="1" ht="51" customHeight="1" x14ac:dyDescent="0.3">
      <c r="A86" s="13"/>
      <c r="B86" s="46" t="s">
        <v>364</v>
      </c>
      <c r="C86" s="46" t="s">
        <v>365</v>
      </c>
      <c r="D86" s="46" t="s">
        <v>145</v>
      </c>
      <c r="E86" s="50" t="s">
        <v>566</v>
      </c>
      <c r="F86" s="35"/>
      <c r="G86" s="43">
        <f>G87+G88+G89</f>
        <v>100593</v>
      </c>
      <c r="H86" s="43">
        <f>H87+H88+H90</f>
        <v>0</v>
      </c>
      <c r="I86" s="43">
        <f>I87+I88+I90</f>
        <v>60593</v>
      </c>
      <c r="J86" s="43">
        <f>J87+J88+J90</f>
        <v>0</v>
      </c>
      <c r="K86" s="43">
        <f>K87+K88+K90</f>
        <v>0</v>
      </c>
      <c r="L86" s="43">
        <f>L87+L88+L90</f>
        <v>0</v>
      </c>
      <c r="M86" s="43">
        <f t="shared" si="9"/>
        <v>100593</v>
      </c>
      <c r="N86" s="43">
        <f t="shared" si="1"/>
        <v>60593</v>
      </c>
    </row>
    <row r="87" spans="1:14" s="14" customFormat="1" ht="34.5" customHeight="1" x14ac:dyDescent="0.3">
      <c r="A87" s="13"/>
      <c r="B87" s="46"/>
      <c r="C87" s="46"/>
      <c r="D87" s="46"/>
      <c r="E87" s="50"/>
      <c r="F87" s="35" t="s">
        <v>658</v>
      </c>
      <c r="G87" s="44">
        <v>55700</v>
      </c>
      <c r="H87" s="44">
        <v>0</v>
      </c>
      <c r="I87" s="44">
        <v>55700</v>
      </c>
      <c r="J87" s="44">
        <v>0</v>
      </c>
      <c r="K87" s="44">
        <v>0</v>
      </c>
      <c r="L87" s="44">
        <v>0</v>
      </c>
      <c r="M87" s="44">
        <f t="shared" si="9"/>
        <v>55700</v>
      </c>
      <c r="N87" s="44">
        <f t="shared" si="1"/>
        <v>55700</v>
      </c>
    </row>
    <row r="88" spans="1:14" s="14" customFormat="1" ht="33" customHeight="1" x14ac:dyDescent="0.3">
      <c r="A88" s="13"/>
      <c r="B88" s="46"/>
      <c r="C88" s="46"/>
      <c r="D88" s="46"/>
      <c r="E88" s="50"/>
      <c r="F88" s="35" t="s">
        <v>659</v>
      </c>
      <c r="G88" s="44">
        <v>19893</v>
      </c>
      <c r="H88" s="44"/>
      <c r="I88" s="44">
        <v>4893</v>
      </c>
      <c r="J88" s="44">
        <v>0</v>
      </c>
      <c r="K88" s="44"/>
      <c r="L88" s="44">
        <v>0</v>
      </c>
      <c r="M88" s="44">
        <f t="shared" si="9"/>
        <v>19893</v>
      </c>
      <c r="N88" s="44">
        <f t="shared" si="1"/>
        <v>4893</v>
      </c>
    </row>
    <row r="89" spans="1:14" s="14" customFormat="1" ht="33" customHeight="1" x14ac:dyDescent="0.3">
      <c r="A89" s="13"/>
      <c r="B89" s="46"/>
      <c r="C89" s="46"/>
      <c r="D89" s="46"/>
      <c r="E89" s="50"/>
      <c r="F89" s="35" t="s">
        <v>610</v>
      </c>
      <c r="G89" s="44">
        <v>25000</v>
      </c>
      <c r="H89" s="44"/>
      <c r="I89" s="44">
        <v>0</v>
      </c>
      <c r="J89" s="44">
        <v>0</v>
      </c>
      <c r="K89" s="44"/>
      <c r="L89" s="44">
        <v>0</v>
      </c>
      <c r="M89" s="44">
        <f t="shared" si="9"/>
        <v>25000</v>
      </c>
      <c r="N89" s="44">
        <f t="shared" si="1"/>
        <v>0</v>
      </c>
    </row>
    <row r="90" spans="1:14" s="14" customFormat="1" ht="64.5" customHeight="1" x14ac:dyDescent="0.3">
      <c r="A90" s="13"/>
      <c r="B90" s="46" t="s">
        <v>611</v>
      </c>
      <c r="C90" s="174" t="s">
        <v>95</v>
      </c>
      <c r="D90" s="174" t="s">
        <v>247</v>
      </c>
      <c r="E90" s="50" t="s">
        <v>268</v>
      </c>
      <c r="F90" s="35" t="s">
        <v>660</v>
      </c>
      <c r="G90" s="44">
        <v>25000</v>
      </c>
      <c r="H90" s="44"/>
      <c r="I90" s="44">
        <v>0</v>
      </c>
      <c r="J90" s="44">
        <v>0</v>
      </c>
      <c r="K90" s="44"/>
      <c r="L90" s="44">
        <v>0</v>
      </c>
      <c r="M90" s="44">
        <f t="shared" si="9"/>
        <v>25000</v>
      </c>
      <c r="N90" s="44">
        <f t="shared" si="1"/>
        <v>0</v>
      </c>
    </row>
    <row r="91" spans="1:14" s="14" customFormat="1" ht="33" customHeight="1" x14ac:dyDescent="0.3">
      <c r="A91" s="13"/>
      <c r="B91" s="30"/>
      <c r="C91" s="45"/>
      <c r="D91" s="45"/>
      <c r="E91" s="45" t="s">
        <v>7</v>
      </c>
      <c r="F91" s="42"/>
      <c r="G91" s="43">
        <f>G73+G55+G77+G83+G79</f>
        <v>2808162</v>
      </c>
      <c r="H91" s="43">
        <f t="shared" ref="H91:N91" si="15">H73+H55+H77+H83+H79</f>
        <v>5000</v>
      </c>
      <c r="I91" s="43">
        <f t="shared" si="15"/>
        <v>2495700.65</v>
      </c>
      <c r="J91" s="43">
        <f t="shared" si="15"/>
        <v>46994</v>
      </c>
      <c r="K91" s="43">
        <f t="shared" si="15"/>
        <v>0</v>
      </c>
      <c r="L91" s="43">
        <f t="shared" si="15"/>
        <v>46993.02</v>
      </c>
      <c r="M91" s="43">
        <f t="shared" si="15"/>
        <v>2855156</v>
      </c>
      <c r="N91" s="43">
        <f t="shared" si="15"/>
        <v>2542693.67</v>
      </c>
    </row>
    <row r="92" spans="1:14" s="14" customFormat="1" ht="81" customHeight="1" x14ac:dyDescent="0.3">
      <c r="A92" s="13"/>
      <c r="B92" s="30" t="s">
        <v>390</v>
      </c>
      <c r="C92" s="55"/>
      <c r="D92" s="55"/>
      <c r="E92" s="61" t="s">
        <v>392</v>
      </c>
      <c r="F92" s="42"/>
      <c r="G92" s="43"/>
      <c r="H92" s="43"/>
      <c r="I92" s="43"/>
      <c r="J92" s="43"/>
      <c r="K92" s="43"/>
      <c r="L92" s="43"/>
      <c r="M92" s="44"/>
      <c r="N92" s="44"/>
    </row>
    <row r="93" spans="1:14" s="14" customFormat="1" ht="63.75" hidden="1" x14ac:dyDescent="0.3">
      <c r="A93" s="13"/>
      <c r="B93" s="30" t="s">
        <v>391</v>
      </c>
      <c r="C93" s="55"/>
      <c r="D93" s="55"/>
      <c r="E93" s="63" t="s">
        <v>392</v>
      </c>
      <c r="F93" s="42"/>
      <c r="G93" s="43"/>
      <c r="H93" s="43"/>
      <c r="I93" s="43"/>
      <c r="J93" s="43"/>
      <c r="K93" s="43"/>
      <c r="L93" s="43"/>
      <c r="M93" s="44"/>
      <c r="N93" s="44"/>
    </row>
    <row r="94" spans="1:14" s="14" customFormat="1" ht="66" customHeight="1" x14ac:dyDescent="0.3">
      <c r="A94" s="13"/>
      <c r="B94" s="30"/>
      <c r="C94" s="45"/>
      <c r="D94" s="45"/>
      <c r="E94" s="45"/>
      <c r="F94" s="42" t="s">
        <v>353</v>
      </c>
      <c r="G94" s="43">
        <f t="shared" ref="G94:N94" si="16">G95+G96+G98+G99+G104+G105+G108+G109+G127</f>
        <v>20526570.800000001</v>
      </c>
      <c r="H94" s="43">
        <f t="shared" si="16"/>
        <v>2192159</v>
      </c>
      <c r="I94" s="43">
        <f t="shared" si="16"/>
        <v>18856215.210000001</v>
      </c>
      <c r="J94" s="43">
        <f t="shared" si="16"/>
        <v>16081740</v>
      </c>
      <c r="K94" s="43">
        <f t="shared" si="16"/>
        <v>0</v>
      </c>
      <c r="L94" s="43">
        <f t="shared" si="16"/>
        <v>15586246</v>
      </c>
      <c r="M94" s="43">
        <f t="shared" si="16"/>
        <v>36608310.799999997</v>
      </c>
      <c r="N94" s="43">
        <f t="shared" si="16"/>
        <v>34442461.210000001</v>
      </c>
    </row>
    <row r="95" spans="1:14" s="14" customFormat="1" ht="92.25" customHeight="1" x14ac:dyDescent="0.3">
      <c r="A95" s="13"/>
      <c r="B95" s="30" t="s">
        <v>395</v>
      </c>
      <c r="C95" s="30" t="s">
        <v>214</v>
      </c>
      <c r="D95" s="30" t="s">
        <v>146</v>
      </c>
      <c r="E95" s="78" t="s">
        <v>315</v>
      </c>
      <c r="F95" s="35" t="s">
        <v>661</v>
      </c>
      <c r="G95" s="44">
        <v>13961150.800000001</v>
      </c>
      <c r="H95" s="44">
        <v>0</v>
      </c>
      <c r="I95" s="44">
        <v>13071931.08</v>
      </c>
      <c r="J95" s="44">
        <v>15907440</v>
      </c>
      <c r="K95" s="44">
        <v>0</v>
      </c>
      <c r="L95" s="44">
        <v>15412206</v>
      </c>
      <c r="M95" s="44">
        <f>G95+J95</f>
        <v>29868590.800000001</v>
      </c>
      <c r="N95" s="44">
        <f t="shared" si="1"/>
        <v>28484137.079999998</v>
      </c>
    </row>
    <row r="96" spans="1:14" s="14" customFormat="1" ht="87.75" customHeight="1" x14ac:dyDescent="0.3">
      <c r="A96" s="13"/>
      <c r="B96" s="30" t="s">
        <v>396</v>
      </c>
      <c r="C96" s="30" t="s">
        <v>68</v>
      </c>
      <c r="D96" s="30" t="s">
        <v>69</v>
      </c>
      <c r="E96" s="34" t="s">
        <v>662</v>
      </c>
      <c r="F96" s="35" t="s">
        <v>663</v>
      </c>
      <c r="G96" s="44">
        <v>1523712</v>
      </c>
      <c r="H96" s="44">
        <v>0</v>
      </c>
      <c r="I96" s="44">
        <v>954006.51</v>
      </c>
      <c r="J96" s="44">
        <v>174300</v>
      </c>
      <c r="K96" s="44">
        <v>0</v>
      </c>
      <c r="L96" s="44">
        <v>174040</v>
      </c>
      <c r="M96" s="44">
        <f t="shared" ref="M96:M138" si="17">G96+J96</f>
        <v>1698012</v>
      </c>
      <c r="N96" s="44">
        <f t="shared" si="1"/>
        <v>1128046.51</v>
      </c>
    </row>
    <row r="97" spans="1:14" s="14" customFormat="1" ht="43.9" hidden="1" customHeight="1" x14ac:dyDescent="0.3">
      <c r="A97" s="13"/>
      <c r="B97" s="30"/>
      <c r="C97" s="30"/>
      <c r="D97" s="30"/>
      <c r="E97" s="41"/>
      <c r="F97" s="35"/>
      <c r="G97" s="44" t="e">
        <f>#REF!+J97</f>
        <v>#REF!</v>
      </c>
      <c r="H97" s="44"/>
      <c r="I97" s="44"/>
      <c r="J97" s="44"/>
      <c r="K97" s="44"/>
      <c r="L97" s="44"/>
      <c r="M97" s="44" t="e">
        <f t="shared" si="17"/>
        <v>#REF!</v>
      </c>
      <c r="N97" s="44">
        <f t="shared" si="1"/>
        <v>0</v>
      </c>
    </row>
    <row r="98" spans="1:14" s="14" customFormat="1" ht="58.5" customHeight="1" x14ac:dyDescent="0.3">
      <c r="A98" s="13"/>
      <c r="B98" s="46" t="s">
        <v>397</v>
      </c>
      <c r="C98" s="46" t="s">
        <v>50</v>
      </c>
      <c r="D98" s="46" t="s">
        <v>51</v>
      </c>
      <c r="E98" s="79" t="s">
        <v>52</v>
      </c>
      <c r="F98" s="35" t="s">
        <v>664</v>
      </c>
      <c r="G98" s="44">
        <v>34920</v>
      </c>
      <c r="H98" s="44">
        <v>0</v>
      </c>
      <c r="I98" s="44">
        <v>17335.3</v>
      </c>
      <c r="J98" s="44">
        <v>0</v>
      </c>
      <c r="K98" s="44">
        <v>0</v>
      </c>
      <c r="L98" s="44">
        <v>0</v>
      </c>
      <c r="M98" s="44">
        <f t="shared" si="17"/>
        <v>34920</v>
      </c>
      <c r="N98" s="44">
        <f t="shared" si="1"/>
        <v>17335.3</v>
      </c>
    </row>
    <row r="99" spans="1:14" s="14" customFormat="1" ht="60.6" customHeight="1" x14ac:dyDescent="0.3">
      <c r="A99" s="13"/>
      <c r="B99" s="46" t="s">
        <v>398</v>
      </c>
      <c r="C99" s="46" t="s">
        <v>54</v>
      </c>
      <c r="D99" s="46" t="s">
        <v>51</v>
      </c>
      <c r="E99" s="34" t="s">
        <v>55</v>
      </c>
      <c r="F99" s="35"/>
      <c r="G99" s="44">
        <f t="shared" ref="G99:L99" si="18">G101+G102+G103</f>
        <v>88855</v>
      </c>
      <c r="H99" s="44">
        <v>0</v>
      </c>
      <c r="I99" s="44">
        <f t="shared" si="18"/>
        <v>81857.5</v>
      </c>
      <c r="J99" s="44">
        <f t="shared" si="18"/>
        <v>0</v>
      </c>
      <c r="K99" s="44">
        <f t="shared" si="18"/>
        <v>0</v>
      </c>
      <c r="L99" s="44">
        <f t="shared" si="18"/>
        <v>0</v>
      </c>
      <c r="M99" s="44">
        <f t="shared" si="17"/>
        <v>88855</v>
      </c>
      <c r="N99" s="44">
        <f t="shared" si="1"/>
        <v>81857.5</v>
      </c>
    </row>
    <row r="100" spans="1:14" s="14" customFormat="1" ht="33" hidden="1" customHeight="1" x14ac:dyDescent="0.3">
      <c r="A100" s="13"/>
      <c r="B100" s="80"/>
      <c r="C100" s="80"/>
      <c r="D100" s="80"/>
      <c r="E100" s="81"/>
      <c r="F100" s="62" t="s">
        <v>393</v>
      </c>
      <c r="G100" s="190" t="e">
        <f>#REF!+J100</f>
        <v>#REF!</v>
      </c>
      <c r="H100" s="190"/>
      <c r="I100" s="191"/>
      <c r="J100" s="191"/>
      <c r="K100" s="191"/>
      <c r="L100" s="44"/>
      <c r="M100" s="44" t="e">
        <f t="shared" si="17"/>
        <v>#REF!</v>
      </c>
      <c r="N100" s="44">
        <f t="shared" si="1"/>
        <v>0</v>
      </c>
    </row>
    <row r="101" spans="1:14" s="14" customFormat="1" ht="33" hidden="1" customHeight="1" x14ac:dyDescent="0.3">
      <c r="A101" s="13"/>
      <c r="B101" s="46"/>
      <c r="C101" s="46"/>
      <c r="D101" s="46"/>
      <c r="E101" s="34"/>
      <c r="F101" s="41" t="s">
        <v>470</v>
      </c>
      <c r="G101" s="44">
        <v>0</v>
      </c>
      <c r="H101" s="44">
        <v>0</v>
      </c>
      <c r="I101" s="44">
        <v>0</v>
      </c>
      <c r="J101" s="44">
        <v>0</v>
      </c>
      <c r="K101" s="44">
        <v>0</v>
      </c>
      <c r="L101" s="44">
        <v>0</v>
      </c>
      <c r="M101" s="44">
        <f t="shared" si="17"/>
        <v>0</v>
      </c>
      <c r="N101" s="44">
        <f t="shared" si="1"/>
        <v>0</v>
      </c>
    </row>
    <row r="102" spans="1:14" s="14" customFormat="1" ht="52.9" customHeight="1" x14ac:dyDescent="0.3">
      <c r="A102" s="13"/>
      <c r="B102" s="30"/>
      <c r="C102" s="30"/>
      <c r="D102" s="30"/>
      <c r="E102" s="30"/>
      <c r="F102" s="35" t="s">
        <v>665</v>
      </c>
      <c r="G102" s="44">
        <v>26800</v>
      </c>
      <c r="H102" s="44">
        <v>0</v>
      </c>
      <c r="I102" s="44">
        <v>26800</v>
      </c>
      <c r="J102" s="44">
        <v>0</v>
      </c>
      <c r="K102" s="44">
        <v>0</v>
      </c>
      <c r="L102" s="44">
        <v>0</v>
      </c>
      <c r="M102" s="44">
        <f t="shared" si="17"/>
        <v>26800</v>
      </c>
      <c r="N102" s="44">
        <f t="shared" si="1"/>
        <v>26800</v>
      </c>
    </row>
    <row r="103" spans="1:14" s="14" customFormat="1" ht="91.5" customHeight="1" x14ac:dyDescent="0.3">
      <c r="A103" s="13"/>
      <c r="B103" s="82"/>
      <c r="C103" s="30"/>
      <c r="D103" s="30"/>
      <c r="E103" s="30"/>
      <c r="F103" s="35" t="s">
        <v>612</v>
      </c>
      <c r="G103" s="44">
        <v>62055</v>
      </c>
      <c r="H103" s="44">
        <v>0</v>
      </c>
      <c r="I103" s="44">
        <v>55057.5</v>
      </c>
      <c r="J103" s="44">
        <v>0</v>
      </c>
      <c r="K103" s="44">
        <v>0</v>
      </c>
      <c r="L103" s="44">
        <v>0</v>
      </c>
      <c r="M103" s="44">
        <f t="shared" si="17"/>
        <v>62055</v>
      </c>
      <c r="N103" s="44">
        <f t="shared" si="1"/>
        <v>55057.5</v>
      </c>
    </row>
    <row r="104" spans="1:14" s="14" customFormat="1" ht="75" customHeight="1" x14ac:dyDescent="0.3">
      <c r="A104" s="13"/>
      <c r="B104" s="46" t="s">
        <v>399</v>
      </c>
      <c r="C104" s="46" t="s">
        <v>57</v>
      </c>
      <c r="D104" s="46" t="s">
        <v>51</v>
      </c>
      <c r="E104" s="34" t="s">
        <v>58</v>
      </c>
      <c r="F104" s="32" t="s">
        <v>478</v>
      </c>
      <c r="G104" s="44">
        <v>26109</v>
      </c>
      <c r="H104" s="44">
        <v>0</v>
      </c>
      <c r="I104" s="44">
        <v>26108.38</v>
      </c>
      <c r="J104" s="44">
        <v>0</v>
      </c>
      <c r="K104" s="44">
        <v>0</v>
      </c>
      <c r="L104" s="44">
        <v>0</v>
      </c>
      <c r="M104" s="44">
        <f t="shared" si="17"/>
        <v>26109</v>
      </c>
      <c r="N104" s="44">
        <f t="shared" ref="N104:N167" si="19">I104+L104</f>
        <v>26108.38</v>
      </c>
    </row>
    <row r="105" spans="1:14" s="14" customFormat="1" ht="48.6" customHeight="1" x14ac:dyDescent="0.3">
      <c r="A105" s="13"/>
      <c r="B105" s="46" t="s">
        <v>400</v>
      </c>
      <c r="C105" s="46" t="s">
        <v>150</v>
      </c>
      <c r="D105" s="46" t="s">
        <v>51</v>
      </c>
      <c r="E105" s="34" t="s">
        <v>151</v>
      </c>
      <c r="F105" s="83" t="s">
        <v>471</v>
      </c>
      <c r="G105" s="44">
        <v>598500</v>
      </c>
      <c r="H105" s="44">
        <v>0</v>
      </c>
      <c r="I105" s="44">
        <v>598500</v>
      </c>
      <c r="J105" s="44">
        <v>0</v>
      </c>
      <c r="K105" s="44">
        <v>0</v>
      </c>
      <c r="L105" s="44">
        <v>0</v>
      </c>
      <c r="M105" s="44">
        <f t="shared" si="17"/>
        <v>598500</v>
      </c>
      <c r="N105" s="44">
        <f t="shared" si="19"/>
        <v>598500</v>
      </c>
    </row>
    <row r="106" spans="1:14" s="14" customFormat="1" ht="51" hidden="1" customHeight="1" x14ac:dyDescent="0.3">
      <c r="A106" s="13"/>
      <c r="B106" s="46"/>
      <c r="C106" s="46"/>
      <c r="D106" s="46"/>
      <c r="E106" s="34"/>
      <c r="F106" s="32" t="s">
        <v>394</v>
      </c>
      <c r="G106" s="44" t="e">
        <f>#REF!+J106</f>
        <v>#REF!</v>
      </c>
      <c r="H106" s="44"/>
      <c r="I106" s="44"/>
      <c r="J106" s="44"/>
      <c r="K106" s="44"/>
      <c r="L106" s="44"/>
      <c r="M106" s="44" t="e">
        <f t="shared" si="17"/>
        <v>#REF!</v>
      </c>
      <c r="N106" s="44">
        <f t="shared" si="19"/>
        <v>0</v>
      </c>
    </row>
    <row r="107" spans="1:14" s="14" customFormat="1" ht="48.6" hidden="1" customHeight="1" x14ac:dyDescent="0.3">
      <c r="A107" s="13"/>
      <c r="B107" s="46"/>
      <c r="C107" s="46"/>
      <c r="D107" s="46"/>
      <c r="E107" s="34"/>
      <c r="F107" s="35" t="s">
        <v>304</v>
      </c>
      <c r="G107" s="44" t="e">
        <f>#REF!+J107</f>
        <v>#REF!</v>
      </c>
      <c r="H107" s="44"/>
      <c r="I107" s="44"/>
      <c r="J107" s="44"/>
      <c r="K107" s="44"/>
      <c r="L107" s="44"/>
      <c r="M107" s="44" t="e">
        <f t="shared" si="17"/>
        <v>#REF!</v>
      </c>
      <c r="N107" s="44">
        <f t="shared" si="19"/>
        <v>0</v>
      </c>
    </row>
    <row r="108" spans="1:14" s="14" customFormat="1" ht="40.9" customHeight="1" x14ac:dyDescent="0.3">
      <c r="A108" s="13"/>
      <c r="B108" s="46" t="s">
        <v>401</v>
      </c>
      <c r="C108" s="46" t="s">
        <v>60</v>
      </c>
      <c r="D108" s="46" t="s">
        <v>51</v>
      </c>
      <c r="E108" s="34" t="s">
        <v>61</v>
      </c>
      <c r="F108" s="83" t="s">
        <v>472</v>
      </c>
      <c r="G108" s="44">
        <v>659000</v>
      </c>
      <c r="H108" s="44">
        <v>0</v>
      </c>
      <c r="I108" s="44">
        <v>629034.88</v>
      </c>
      <c r="J108" s="44">
        <v>0</v>
      </c>
      <c r="K108" s="44">
        <v>0</v>
      </c>
      <c r="L108" s="44">
        <v>0</v>
      </c>
      <c r="M108" s="44">
        <f t="shared" si="17"/>
        <v>659000</v>
      </c>
      <c r="N108" s="44">
        <f t="shared" si="19"/>
        <v>629034.88</v>
      </c>
    </row>
    <row r="109" spans="1:14" s="14" customFormat="1" ht="49.5" customHeight="1" x14ac:dyDescent="0.3">
      <c r="A109" s="13"/>
      <c r="B109" s="46" t="s">
        <v>402</v>
      </c>
      <c r="C109" s="46" t="s">
        <v>63</v>
      </c>
      <c r="D109" s="46" t="s">
        <v>51</v>
      </c>
      <c r="E109" s="34" t="s">
        <v>64</v>
      </c>
      <c r="F109" s="84" t="s">
        <v>473</v>
      </c>
      <c r="G109" s="44">
        <f t="shared" ref="G109:N109" si="20">G118+G119+G120+G121+G122+G123+G124+G125+G126</f>
        <v>3634324</v>
      </c>
      <c r="H109" s="44">
        <f t="shared" si="20"/>
        <v>2192159</v>
      </c>
      <c r="I109" s="44">
        <f t="shared" si="20"/>
        <v>3477441.56</v>
      </c>
      <c r="J109" s="44">
        <f t="shared" si="20"/>
        <v>0</v>
      </c>
      <c r="K109" s="44">
        <f t="shared" si="20"/>
        <v>0</v>
      </c>
      <c r="L109" s="44">
        <f t="shared" si="20"/>
        <v>0</v>
      </c>
      <c r="M109" s="44">
        <f t="shared" si="20"/>
        <v>3634324</v>
      </c>
      <c r="N109" s="44">
        <f t="shared" si="20"/>
        <v>3477441.56</v>
      </c>
    </row>
    <row r="110" spans="1:14" s="14" customFormat="1" ht="111.6" hidden="1" customHeight="1" x14ac:dyDescent="0.3">
      <c r="A110" s="13"/>
      <c r="B110" s="27"/>
      <c r="C110" s="27"/>
      <c r="D110" s="27"/>
      <c r="E110" s="27"/>
      <c r="F110" s="85" t="s">
        <v>185</v>
      </c>
      <c r="G110" s="191" t="e">
        <f>#REF!+J110</f>
        <v>#REF!</v>
      </c>
      <c r="H110" s="191"/>
      <c r="I110" s="191"/>
      <c r="J110" s="191"/>
      <c r="K110" s="191"/>
      <c r="L110" s="44"/>
      <c r="M110" s="44" t="e">
        <f t="shared" si="17"/>
        <v>#REF!</v>
      </c>
      <c r="N110" s="44">
        <f t="shared" si="19"/>
        <v>0</v>
      </c>
    </row>
    <row r="111" spans="1:14" s="14" customFormat="1" ht="35.25" hidden="1" customHeight="1" x14ac:dyDescent="0.3">
      <c r="A111" s="13"/>
      <c r="B111" s="27"/>
      <c r="C111" s="27"/>
      <c r="D111" s="27"/>
      <c r="E111" s="27"/>
      <c r="F111" s="85" t="s">
        <v>387</v>
      </c>
      <c r="G111" s="191" t="e">
        <f>#REF!+J111</f>
        <v>#REF!</v>
      </c>
      <c r="H111" s="191"/>
      <c r="I111" s="191"/>
      <c r="J111" s="191"/>
      <c r="K111" s="191"/>
      <c r="L111" s="44"/>
      <c r="M111" s="44" t="e">
        <f t="shared" si="17"/>
        <v>#REF!</v>
      </c>
      <c r="N111" s="44">
        <f t="shared" si="19"/>
        <v>0</v>
      </c>
    </row>
    <row r="112" spans="1:14" s="14" customFormat="1" ht="63.75" hidden="1" customHeight="1" x14ac:dyDescent="0.3">
      <c r="A112" s="13"/>
      <c r="B112" s="27"/>
      <c r="C112" s="27"/>
      <c r="D112" s="27"/>
      <c r="E112" s="27"/>
      <c r="F112" s="85" t="s">
        <v>186</v>
      </c>
      <c r="G112" s="191" t="e">
        <f>#REF!+J112</f>
        <v>#REF!</v>
      </c>
      <c r="H112" s="191"/>
      <c r="I112" s="191"/>
      <c r="J112" s="191"/>
      <c r="K112" s="191"/>
      <c r="L112" s="44"/>
      <c r="M112" s="44" t="e">
        <f t="shared" si="17"/>
        <v>#REF!</v>
      </c>
      <c r="N112" s="44">
        <f t="shared" si="19"/>
        <v>0</v>
      </c>
    </row>
    <row r="113" spans="1:14" s="14" customFormat="1" ht="69.599999999999994" hidden="1" customHeight="1" x14ac:dyDescent="0.3">
      <c r="A113" s="13"/>
      <c r="B113" s="86"/>
      <c r="C113" s="86"/>
      <c r="D113" s="86"/>
      <c r="E113" s="86"/>
      <c r="F113" s="85" t="s">
        <v>187</v>
      </c>
      <c r="G113" s="191" t="e">
        <f>#REF!+J113</f>
        <v>#REF!</v>
      </c>
      <c r="H113" s="191"/>
      <c r="I113" s="191"/>
      <c r="J113" s="191"/>
      <c r="K113" s="191"/>
      <c r="L113" s="44"/>
      <c r="M113" s="44" t="e">
        <f t="shared" si="17"/>
        <v>#REF!</v>
      </c>
      <c r="N113" s="44">
        <f t="shared" si="19"/>
        <v>0</v>
      </c>
    </row>
    <row r="114" spans="1:14" s="14" customFormat="1" ht="44.25" hidden="1" customHeight="1" x14ac:dyDescent="0.3">
      <c r="A114" s="13"/>
      <c r="B114" s="86"/>
      <c r="C114" s="86"/>
      <c r="D114" s="86"/>
      <c r="E114" s="86"/>
      <c r="F114" s="85" t="s">
        <v>426</v>
      </c>
      <c r="G114" s="191" t="e">
        <f>#REF!+J114</f>
        <v>#REF!</v>
      </c>
      <c r="H114" s="191"/>
      <c r="I114" s="191"/>
      <c r="J114" s="191"/>
      <c r="K114" s="191"/>
      <c r="L114" s="44"/>
      <c r="M114" s="44" t="e">
        <f t="shared" si="17"/>
        <v>#REF!</v>
      </c>
      <c r="N114" s="44">
        <f t="shared" si="19"/>
        <v>0</v>
      </c>
    </row>
    <row r="115" spans="1:14" s="14" customFormat="1" ht="85.5" hidden="1" customHeight="1" x14ac:dyDescent="0.3">
      <c r="A115" s="13"/>
      <c r="B115" s="86"/>
      <c r="C115" s="86"/>
      <c r="D115" s="86"/>
      <c r="E115" s="86"/>
      <c r="F115" s="87" t="s">
        <v>336</v>
      </c>
      <c r="G115" s="191" t="e">
        <f>#REF!+J115</f>
        <v>#REF!</v>
      </c>
      <c r="H115" s="191"/>
      <c r="I115" s="191"/>
      <c r="J115" s="191"/>
      <c r="K115" s="191"/>
      <c r="L115" s="44"/>
      <c r="M115" s="44" t="e">
        <f t="shared" si="17"/>
        <v>#REF!</v>
      </c>
      <c r="N115" s="44">
        <f t="shared" si="19"/>
        <v>0</v>
      </c>
    </row>
    <row r="116" spans="1:14" s="14" customFormat="1" ht="69.599999999999994" hidden="1" customHeight="1" x14ac:dyDescent="0.3">
      <c r="A116" s="13"/>
      <c r="B116" s="86"/>
      <c r="C116" s="86"/>
      <c r="D116" s="86"/>
      <c r="E116" s="86"/>
      <c r="F116" s="88" t="s">
        <v>386</v>
      </c>
      <c r="G116" s="191" t="e">
        <f>#REF!+J116</f>
        <v>#REF!</v>
      </c>
      <c r="H116" s="191"/>
      <c r="I116" s="191"/>
      <c r="J116" s="191"/>
      <c r="K116" s="191"/>
      <c r="L116" s="44"/>
      <c r="M116" s="44" t="e">
        <f t="shared" si="17"/>
        <v>#REF!</v>
      </c>
      <c r="N116" s="44">
        <f t="shared" si="19"/>
        <v>0</v>
      </c>
    </row>
    <row r="117" spans="1:14" s="14" customFormat="1" ht="46.9" hidden="1" customHeight="1" x14ac:dyDescent="0.3">
      <c r="A117" s="13"/>
      <c r="B117" s="89"/>
      <c r="C117" s="89"/>
      <c r="D117" s="89"/>
      <c r="E117" s="89"/>
      <c r="F117" s="85" t="s">
        <v>66</v>
      </c>
      <c r="G117" s="191" t="e">
        <f>#REF!+J117</f>
        <v>#REF!</v>
      </c>
      <c r="H117" s="191"/>
      <c r="I117" s="191"/>
      <c r="J117" s="191"/>
      <c r="K117" s="191"/>
      <c r="L117" s="44"/>
      <c r="M117" s="44" t="e">
        <f t="shared" si="17"/>
        <v>#REF!</v>
      </c>
      <c r="N117" s="44">
        <f t="shared" si="19"/>
        <v>0</v>
      </c>
    </row>
    <row r="118" spans="1:14" s="14" customFormat="1" ht="121.5" customHeight="1" x14ac:dyDescent="0.3">
      <c r="A118" s="13"/>
      <c r="B118" s="28"/>
      <c r="C118" s="28"/>
      <c r="D118" s="28"/>
      <c r="E118" s="28"/>
      <c r="F118" s="84" t="s">
        <v>666</v>
      </c>
      <c r="G118" s="44">
        <v>1655859</v>
      </c>
      <c r="H118" s="44">
        <v>0</v>
      </c>
      <c r="I118" s="44">
        <v>1598336.62</v>
      </c>
      <c r="J118" s="44">
        <v>0</v>
      </c>
      <c r="K118" s="44">
        <v>0</v>
      </c>
      <c r="L118" s="44">
        <v>0</v>
      </c>
      <c r="M118" s="44">
        <f t="shared" si="17"/>
        <v>1655859</v>
      </c>
      <c r="N118" s="44">
        <f t="shared" si="19"/>
        <v>1598336.62</v>
      </c>
    </row>
    <row r="119" spans="1:14" s="14" customFormat="1" ht="48" customHeight="1" x14ac:dyDescent="0.3">
      <c r="A119" s="13"/>
      <c r="B119" s="28"/>
      <c r="C119" s="28"/>
      <c r="D119" s="28"/>
      <c r="E119" s="28"/>
      <c r="F119" s="84" t="s">
        <v>667</v>
      </c>
      <c r="G119" s="44">
        <v>256000</v>
      </c>
      <c r="H119" s="44">
        <v>198000</v>
      </c>
      <c r="I119" s="44">
        <v>256000</v>
      </c>
      <c r="J119" s="44">
        <v>0</v>
      </c>
      <c r="K119" s="44">
        <v>0</v>
      </c>
      <c r="L119" s="44">
        <v>0</v>
      </c>
      <c r="M119" s="44">
        <f t="shared" si="17"/>
        <v>256000</v>
      </c>
      <c r="N119" s="44">
        <f t="shared" si="19"/>
        <v>256000</v>
      </c>
    </row>
    <row r="120" spans="1:14" s="14" customFormat="1" ht="75" customHeight="1" x14ac:dyDescent="0.3">
      <c r="A120" s="13"/>
      <c r="B120" s="28"/>
      <c r="C120" s="28"/>
      <c r="D120" s="28"/>
      <c r="E120" s="28"/>
      <c r="F120" s="84" t="s">
        <v>668</v>
      </c>
      <c r="G120" s="44">
        <v>121074</v>
      </c>
      <c r="H120" s="44">
        <v>161548</v>
      </c>
      <c r="I120" s="44">
        <v>106801.2</v>
      </c>
      <c r="J120" s="44">
        <v>0</v>
      </c>
      <c r="K120" s="44">
        <v>0</v>
      </c>
      <c r="L120" s="44">
        <v>0</v>
      </c>
      <c r="M120" s="44">
        <f t="shared" si="17"/>
        <v>121074</v>
      </c>
      <c r="N120" s="44">
        <f t="shared" si="19"/>
        <v>106801.2</v>
      </c>
    </row>
    <row r="121" spans="1:14" s="14" customFormat="1" ht="53.45" customHeight="1" x14ac:dyDescent="0.3">
      <c r="A121" s="13"/>
      <c r="B121" s="28"/>
      <c r="C121" s="28"/>
      <c r="D121" s="28"/>
      <c r="E121" s="28"/>
      <c r="F121" s="84" t="s">
        <v>669</v>
      </c>
      <c r="G121" s="44">
        <v>18240</v>
      </c>
      <c r="H121" s="44">
        <v>50400</v>
      </c>
      <c r="I121" s="44">
        <v>17595.8</v>
      </c>
      <c r="J121" s="44">
        <v>0</v>
      </c>
      <c r="K121" s="44">
        <v>0</v>
      </c>
      <c r="L121" s="44">
        <v>0</v>
      </c>
      <c r="M121" s="44">
        <f t="shared" si="17"/>
        <v>18240</v>
      </c>
      <c r="N121" s="44">
        <f t="shared" si="19"/>
        <v>17595.8</v>
      </c>
    </row>
    <row r="122" spans="1:14" s="14" customFormat="1" ht="43.5" hidden="1" customHeight="1" x14ac:dyDescent="0.3">
      <c r="A122" s="13"/>
      <c r="B122" s="28"/>
      <c r="C122" s="28"/>
      <c r="D122" s="28"/>
      <c r="E122" s="28"/>
      <c r="F122" s="84" t="s">
        <v>474</v>
      </c>
      <c r="G122" s="44">
        <v>0</v>
      </c>
      <c r="H122" s="44">
        <v>280602</v>
      </c>
      <c r="I122" s="44">
        <v>0</v>
      </c>
      <c r="J122" s="44">
        <v>0</v>
      </c>
      <c r="K122" s="44">
        <v>0</v>
      </c>
      <c r="L122" s="44">
        <v>0</v>
      </c>
      <c r="M122" s="44">
        <f t="shared" si="17"/>
        <v>0</v>
      </c>
      <c r="N122" s="44">
        <f t="shared" si="19"/>
        <v>0</v>
      </c>
    </row>
    <row r="123" spans="1:14" s="14" customFormat="1" ht="90.75" customHeight="1" x14ac:dyDescent="0.3">
      <c r="A123" s="13"/>
      <c r="B123" s="28"/>
      <c r="C123" s="28"/>
      <c r="D123" s="28"/>
      <c r="E123" s="28"/>
      <c r="F123" s="84" t="s">
        <v>477</v>
      </c>
      <c r="G123" s="44">
        <v>548791</v>
      </c>
      <c r="H123" s="44">
        <v>595879</v>
      </c>
      <c r="I123" s="44">
        <v>548790.5</v>
      </c>
      <c r="J123" s="44">
        <v>0</v>
      </c>
      <c r="K123" s="44">
        <v>0</v>
      </c>
      <c r="L123" s="44">
        <v>0</v>
      </c>
      <c r="M123" s="44">
        <f t="shared" si="17"/>
        <v>548791</v>
      </c>
      <c r="N123" s="44">
        <f t="shared" si="19"/>
        <v>548790.5</v>
      </c>
    </row>
    <row r="124" spans="1:14" s="14" customFormat="1" ht="70.900000000000006" customHeight="1" x14ac:dyDescent="0.3">
      <c r="A124" s="13"/>
      <c r="B124" s="28"/>
      <c r="C124" s="28"/>
      <c r="D124" s="28"/>
      <c r="E124" s="28"/>
      <c r="F124" s="84" t="s">
        <v>479</v>
      </c>
      <c r="G124" s="44">
        <v>473060</v>
      </c>
      <c r="H124" s="44">
        <v>398430</v>
      </c>
      <c r="I124" s="44">
        <v>457200.32</v>
      </c>
      <c r="J124" s="44">
        <v>0</v>
      </c>
      <c r="K124" s="44">
        <v>0</v>
      </c>
      <c r="L124" s="44">
        <v>0</v>
      </c>
      <c r="M124" s="44">
        <f t="shared" si="17"/>
        <v>473060</v>
      </c>
      <c r="N124" s="44">
        <f t="shared" si="19"/>
        <v>457200.32</v>
      </c>
    </row>
    <row r="125" spans="1:14" s="14" customFormat="1" ht="58.5" customHeight="1" x14ac:dyDescent="0.3">
      <c r="A125" s="13"/>
      <c r="B125" s="28"/>
      <c r="C125" s="28"/>
      <c r="D125" s="28"/>
      <c r="E125" s="28"/>
      <c r="F125" s="84" t="s">
        <v>475</v>
      </c>
      <c r="G125" s="44">
        <v>561000</v>
      </c>
      <c r="H125" s="44">
        <v>501000</v>
      </c>
      <c r="I125" s="44">
        <v>492417.12</v>
      </c>
      <c r="J125" s="44">
        <v>0</v>
      </c>
      <c r="K125" s="44">
        <v>0</v>
      </c>
      <c r="L125" s="44">
        <v>0</v>
      </c>
      <c r="M125" s="44">
        <f t="shared" si="17"/>
        <v>561000</v>
      </c>
      <c r="N125" s="44">
        <f t="shared" si="19"/>
        <v>492417.12</v>
      </c>
    </row>
    <row r="126" spans="1:14" s="14" customFormat="1" ht="44.25" customHeight="1" x14ac:dyDescent="0.3">
      <c r="A126" s="13"/>
      <c r="B126" s="28"/>
      <c r="C126" s="28"/>
      <c r="D126" s="28"/>
      <c r="E126" s="28"/>
      <c r="F126" s="84" t="s">
        <v>476</v>
      </c>
      <c r="G126" s="44">
        <v>300</v>
      </c>
      <c r="H126" s="44">
        <v>6300</v>
      </c>
      <c r="I126" s="44">
        <v>300</v>
      </c>
      <c r="J126" s="44">
        <v>0</v>
      </c>
      <c r="K126" s="44">
        <v>0</v>
      </c>
      <c r="L126" s="44">
        <v>0</v>
      </c>
      <c r="M126" s="44">
        <f t="shared" si="17"/>
        <v>300</v>
      </c>
      <c r="N126" s="44">
        <f t="shared" si="19"/>
        <v>300</v>
      </c>
    </row>
    <row r="127" spans="1:14" s="14" customFormat="1" ht="60" hidden="1" customHeight="1" x14ac:dyDescent="0.3">
      <c r="A127" s="13"/>
      <c r="B127" s="53" t="s">
        <v>403</v>
      </c>
      <c r="C127" s="53" t="s">
        <v>88</v>
      </c>
      <c r="D127" s="53" t="s">
        <v>35</v>
      </c>
      <c r="E127" s="50" t="s">
        <v>89</v>
      </c>
      <c r="F127" s="35"/>
      <c r="G127" s="43">
        <f>G128</f>
        <v>0</v>
      </c>
      <c r="H127" s="43"/>
      <c r="I127" s="43"/>
      <c r="J127" s="43">
        <f>J128</f>
        <v>0</v>
      </c>
      <c r="K127" s="43"/>
      <c r="L127" s="43"/>
      <c r="M127" s="44">
        <f t="shared" si="17"/>
        <v>0</v>
      </c>
      <c r="N127" s="44">
        <f t="shared" si="19"/>
        <v>0</v>
      </c>
    </row>
    <row r="128" spans="1:14" s="14" customFormat="1" ht="94.5" hidden="1" x14ac:dyDescent="0.3">
      <c r="A128" s="13"/>
      <c r="B128" s="53"/>
      <c r="C128" s="53"/>
      <c r="D128" s="53"/>
      <c r="E128" s="90"/>
      <c r="F128" s="35" t="s">
        <v>340</v>
      </c>
      <c r="G128" s="43"/>
      <c r="H128" s="43"/>
      <c r="I128" s="43"/>
      <c r="J128" s="43"/>
      <c r="K128" s="43"/>
      <c r="L128" s="43"/>
      <c r="M128" s="44">
        <f t="shared" si="17"/>
        <v>0</v>
      </c>
      <c r="N128" s="44">
        <f t="shared" si="19"/>
        <v>0</v>
      </c>
    </row>
    <row r="129" spans="1:14" s="14" customFormat="1" ht="51" customHeight="1" x14ac:dyDescent="0.3">
      <c r="A129" s="13"/>
      <c r="B129" s="53"/>
      <c r="C129" s="53"/>
      <c r="D129" s="53"/>
      <c r="E129" s="90"/>
      <c r="F129" s="59" t="s">
        <v>363</v>
      </c>
      <c r="G129" s="43">
        <f t="shared" ref="G129:L129" si="21">G130+G132+G133+G131</f>
        <v>117955</v>
      </c>
      <c r="H129" s="43">
        <f t="shared" si="21"/>
        <v>0</v>
      </c>
      <c r="I129" s="43">
        <f t="shared" si="21"/>
        <v>63155</v>
      </c>
      <c r="J129" s="43">
        <f t="shared" si="21"/>
        <v>22000</v>
      </c>
      <c r="K129" s="43">
        <f t="shared" si="21"/>
        <v>0</v>
      </c>
      <c r="L129" s="43">
        <f t="shared" si="21"/>
        <v>20916</v>
      </c>
      <c r="M129" s="43">
        <f t="shared" si="17"/>
        <v>139955</v>
      </c>
      <c r="N129" s="43">
        <f t="shared" si="19"/>
        <v>84071</v>
      </c>
    </row>
    <row r="130" spans="1:14" s="14" customFormat="1" ht="62.25" customHeight="1" x14ac:dyDescent="0.3">
      <c r="A130" s="13"/>
      <c r="B130" s="46" t="s">
        <v>395</v>
      </c>
      <c r="C130" s="30" t="s">
        <v>214</v>
      </c>
      <c r="D130" s="30" t="s">
        <v>146</v>
      </c>
      <c r="E130" s="78" t="s">
        <v>215</v>
      </c>
      <c r="F130" s="32" t="s">
        <v>670</v>
      </c>
      <c r="G130" s="44">
        <v>102355</v>
      </c>
      <c r="H130" s="44">
        <v>0</v>
      </c>
      <c r="I130" s="44">
        <v>47555</v>
      </c>
      <c r="J130" s="44">
        <v>0</v>
      </c>
      <c r="K130" s="44">
        <v>0</v>
      </c>
      <c r="L130" s="44">
        <v>0</v>
      </c>
      <c r="M130" s="44">
        <f t="shared" si="17"/>
        <v>102355</v>
      </c>
      <c r="N130" s="44">
        <f t="shared" si="19"/>
        <v>47555</v>
      </c>
    </row>
    <row r="131" spans="1:14" s="14" customFormat="1" ht="72.75" customHeight="1" x14ac:dyDescent="0.3">
      <c r="A131" s="13"/>
      <c r="B131" s="30" t="s">
        <v>396</v>
      </c>
      <c r="C131" s="30" t="s">
        <v>68</v>
      </c>
      <c r="D131" s="30" t="s">
        <v>69</v>
      </c>
      <c r="E131" s="63" t="s">
        <v>218</v>
      </c>
      <c r="F131" s="35" t="s">
        <v>671</v>
      </c>
      <c r="G131" s="44">
        <v>0</v>
      </c>
      <c r="H131" s="44">
        <v>0</v>
      </c>
      <c r="I131" s="44">
        <v>0</v>
      </c>
      <c r="J131" s="44">
        <v>22000</v>
      </c>
      <c r="K131" s="44">
        <v>0</v>
      </c>
      <c r="L131" s="44">
        <v>20916</v>
      </c>
      <c r="M131" s="44">
        <f t="shared" si="17"/>
        <v>22000</v>
      </c>
      <c r="N131" s="44">
        <f t="shared" si="19"/>
        <v>20916</v>
      </c>
    </row>
    <row r="132" spans="1:14" ht="54" customHeight="1" x14ac:dyDescent="0.2">
      <c r="B132" s="46" t="s">
        <v>405</v>
      </c>
      <c r="C132" s="46" t="s">
        <v>292</v>
      </c>
      <c r="D132" s="46" t="s">
        <v>51</v>
      </c>
      <c r="E132" s="34" t="s">
        <v>291</v>
      </c>
      <c r="F132" s="32" t="s">
        <v>672</v>
      </c>
      <c r="G132" s="44">
        <v>15600</v>
      </c>
      <c r="H132" s="44"/>
      <c r="I132" s="44">
        <v>15600</v>
      </c>
      <c r="J132" s="44">
        <v>0</v>
      </c>
      <c r="K132" s="44"/>
      <c r="L132" s="44">
        <v>0</v>
      </c>
      <c r="M132" s="44">
        <f t="shared" si="17"/>
        <v>15600</v>
      </c>
      <c r="N132" s="44">
        <f t="shared" si="19"/>
        <v>15600</v>
      </c>
    </row>
    <row r="133" spans="1:14" ht="75" hidden="1" customHeight="1" x14ac:dyDescent="0.2">
      <c r="B133" s="46" t="s">
        <v>406</v>
      </c>
      <c r="C133" s="46" t="s">
        <v>108</v>
      </c>
      <c r="D133" s="46" t="s">
        <v>109</v>
      </c>
      <c r="E133" s="50" t="s">
        <v>110</v>
      </c>
      <c r="F133" s="32"/>
      <c r="G133" s="44"/>
      <c r="H133" s="44"/>
      <c r="I133" s="44"/>
      <c r="J133" s="43"/>
      <c r="K133" s="43"/>
      <c r="L133" s="43"/>
      <c r="M133" s="44">
        <f t="shared" si="17"/>
        <v>0</v>
      </c>
      <c r="N133" s="44">
        <f t="shared" si="19"/>
        <v>0</v>
      </c>
    </row>
    <row r="134" spans="1:14" s="7" customFormat="1" ht="73.150000000000006" hidden="1" customHeight="1" x14ac:dyDescent="0.2">
      <c r="A134" s="6"/>
      <c r="B134" s="46"/>
      <c r="C134" s="46"/>
      <c r="D134" s="46"/>
      <c r="E134" s="50"/>
      <c r="F134" s="59" t="s">
        <v>346</v>
      </c>
      <c r="G134" s="43">
        <v>0</v>
      </c>
      <c r="H134" s="43"/>
      <c r="I134" s="43"/>
      <c r="J134" s="43">
        <f>J137</f>
        <v>0</v>
      </c>
      <c r="K134" s="43"/>
      <c r="L134" s="43"/>
      <c r="M134" s="43">
        <f t="shared" si="17"/>
        <v>0</v>
      </c>
      <c r="N134" s="43">
        <f t="shared" si="19"/>
        <v>0</v>
      </c>
    </row>
    <row r="135" spans="1:14" ht="55.9" customHeight="1" x14ac:dyDescent="0.2">
      <c r="B135" s="30" t="s">
        <v>496</v>
      </c>
      <c r="C135" s="30" t="s">
        <v>488</v>
      </c>
      <c r="D135" s="30" t="s">
        <v>43</v>
      </c>
      <c r="E135" s="41" t="s">
        <v>487</v>
      </c>
      <c r="F135" s="59" t="s">
        <v>489</v>
      </c>
      <c r="G135" s="43">
        <f t="shared" ref="G135:L135" si="22">G136+G137+G138</f>
        <v>0</v>
      </c>
      <c r="H135" s="43">
        <f t="shared" si="22"/>
        <v>0</v>
      </c>
      <c r="I135" s="43">
        <f t="shared" si="22"/>
        <v>0</v>
      </c>
      <c r="J135" s="43">
        <f t="shared" si="22"/>
        <v>946000</v>
      </c>
      <c r="K135" s="43">
        <f t="shared" si="22"/>
        <v>0</v>
      </c>
      <c r="L135" s="43">
        <f t="shared" si="22"/>
        <v>946000</v>
      </c>
      <c r="M135" s="43">
        <f t="shared" si="17"/>
        <v>946000</v>
      </c>
      <c r="N135" s="43">
        <f t="shared" si="19"/>
        <v>946000</v>
      </c>
    </row>
    <row r="136" spans="1:14" ht="72" customHeight="1" x14ac:dyDescent="0.2">
      <c r="A136" s="2"/>
      <c r="B136" s="46"/>
      <c r="C136" s="46"/>
      <c r="D136" s="46"/>
      <c r="E136" s="50"/>
      <c r="F136" s="32" t="s">
        <v>567</v>
      </c>
      <c r="G136" s="44">
        <v>0</v>
      </c>
      <c r="H136" s="44">
        <v>0</v>
      </c>
      <c r="I136" s="44">
        <v>0</v>
      </c>
      <c r="J136" s="44">
        <v>946000</v>
      </c>
      <c r="K136" s="44">
        <v>0</v>
      </c>
      <c r="L136" s="44">
        <v>946000</v>
      </c>
      <c r="M136" s="44">
        <f t="shared" si="17"/>
        <v>946000</v>
      </c>
      <c r="N136" s="44">
        <f t="shared" si="19"/>
        <v>946000</v>
      </c>
    </row>
    <row r="137" spans="1:14" ht="69.599999999999994" hidden="1" customHeight="1" x14ac:dyDescent="0.25">
      <c r="A137" s="2"/>
      <c r="B137" s="91"/>
      <c r="C137" s="91"/>
      <c r="D137" s="91"/>
      <c r="E137" s="63"/>
      <c r="F137" s="32" t="s">
        <v>495</v>
      </c>
      <c r="G137" s="44">
        <v>0</v>
      </c>
      <c r="H137" s="44">
        <v>0</v>
      </c>
      <c r="I137" s="44">
        <v>0</v>
      </c>
      <c r="J137" s="44">
        <v>0</v>
      </c>
      <c r="K137" s="44">
        <v>0</v>
      </c>
      <c r="L137" s="44">
        <v>0</v>
      </c>
      <c r="M137" s="44">
        <f t="shared" si="17"/>
        <v>0</v>
      </c>
      <c r="N137" s="44">
        <f t="shared" si="19"/>
        <v>0</v>
      </c>
    </row>
    <row r="138" spans="1:14" ht="61.9" hidden="1" customHeight="1" x14ac:dyDescent="0.25">
      <c r="A138" s="2"/>
      <c r="B138" s="91"/>
      <c r="C138" s="91"/>
      <c r="D138" s="91"/>
      <c r="E138" s="63"/>
      <c r="F138" s="32" t="s">
        <v>526</v>
      </c>
      <c r="G138" s="44">
        <v>0</v>
      </c>
      <c r="H138" s="44">
        <v>0</v>
      </c>
      <c r="I138" s="44">
        <v>0</v>
      </c>
      <c r="J138" s="44">
        <v>0</v>
      </c>
      <c r="K138" s="44">
        <v>0</v>
      </c>
      <c r="L138" s="44">
        <v>0</v>
      </c>
      <c r="M138" s="44">
        <f t="shared" si="17"/>
        <v>0</v>
      </c>
      <c r="N138" s="44">
        <f t="shared" si="19"/>
        <v>0</v>
      </c>
    </row>
    <row r="139" spans="1:14" ht="33.75" customHeight="1" x14ac:dyDescent="0.2">
      <c r="A139" s="2"/>
      <c r="B139" s="30"/>
      <c r="C139" s="45"/>
      <c r="D139" s="45"/>
      <c r="E139" s="45" t="s">
        <v>7</v>
      </c>
      <c r="F139" s="42"/>
      <c r="G139" s="43">
        <f t="shared" ref="G139:L139" si="23">G135+G94+G129</f>
        <v>20644525.800000001</v>
      </c>
      <c r="H139" s="43">
        <f t="shared" si="23"/>
        <v>2192159</v>
      </c>
      <c r="I139" s="43">
        <f t="shared" si="23"/>
        <v>18919370.210000001</v>
      </c>
      <c r="J139" s="43">
        <f t="shared" si="23"/>
        <v>17049740</v>
      </c>
      <c r="K139" s="43">
        <f t="shared" si="23"/>
        <v>0</v>
      </c>
      <c r="L139" s="43">
        <f t="shared" si="23"/>
        <v>16553162</v>
      </c>
      <c r="M139" s="43">
        <f>G139+J139</f>
        <v>37694265.799999997</v>
      </c>
      <c r="N139" s="43">
        <f>I139+L139</f>
        <v>35472532.210000001</v>
      </c>
    </row>
    <row r="140" spans="1:14" ht="90" customHeight="1" x14ac:dyDescent="0.2">
      <c r="A140" s="2"/>
      <c r="B140" s="30" t="s">
        <v>47</v>
      </c>
      <c r="C140" s="55"/>
      <c r="D140" s="55"/>
      <c r="E140" s="31" t="s">
        <v>422</v>
      </c>
      <c r="F140" s="35"/>
      <c r="G140" s="44"/>
      <c r="H140" s="44"/>
      <c r="I140" s="44"/>
      <c r="J140" s="44"/>
      <c r="K140" s="44"/>
      <c r="L140" s="44"/>
      <c r="M140" s="44"/>
      <c r="N140" s="44"/>
    </row>
    <row r="141" spans="1:14" ht="70.5" hidden="1" customHeight="1" x14ac:dyDescent="0.2">
      <c r="A141" s="2"/>
      <c r="B141" s="30" t="s">
        <v>48</v>
      </c>
      <c r="C141" s="55"/>
      <c r="D141" s="55"/>
      <c r="E141" s="34" t="s">
        <v>422</v>
      </c>
      <c r="F141" s="35"/>
      <c r="G141" s="44"/>
      <c r="H141" s="44"/>
      <c r="I141" s="44"/>
      <c r="J141" s="44"/>
      <c r="K141" s="44"/>
      <c r="L141" s="44"/>
      <c r="M141" s="44"/>
      <c r="N141" s="44"/>
    </row>
    <row r="142" spans="1:14" ht="73.150000000000006" hidden="1" customHeight="1" x14ac:dyDescent="0.2">
      <c r="A142" s="2"/>
      <c r="B142" s="36"/>
      <c r="C142" s="67"/>
      <c r="D142" s="67"/>
      <c r="E142" s="67"/>
      <c r="F142" s="66" t="s">
        <v>353</v>
      </c>
      <c r="G142" s="190" t="e">
        <f>#REF!+J142</f>
        <v>#REF!</v>
      </c>
      <c r="H142" s="190"/>
      <c r="I142" s="190"/>
      <c r="J142" s="190">
        <f>J143+J146+J147+J151+J155+J156+J152+J144+J166</f>
        <v>0</v>
      </c>
      <c r="K142" s="190"/>
      <c r="L142" s="43"/>
      <c r="M142" s="44" t="e">
        <f t="shared" ref="M142:M207" si="24">G142+J142</f>
        <v>#REF!</v>
      </c>
      <c r="N142" s="44">
        <f t="shared" si="19"/>
        <v>0</v>
      </c>
    </row>
    <row r="143" spans="1:14" ht="61.15" hidden="1" customHeight="1" x14ac:dyDescent="0.2">
      <c r="A143" s="2"/>
      <c r="B143" s="92" t="s">
        <v>213</v>
      </c>
      <c r="C143" s="92" t="s">
        <v>214</v>
      </c>
      <c r="D143" s="36" t="s">
        <v>146</v>
      </c>
      <c r="E143" s="93" t="s">
        <v>315</v>
      </c>
      <c r="F143" s="62" t="s">
        <v>224</v>
      </c>
      <c r="G143" s="191" t="e">
        <f>#REF!+J143</f>
        <v>#REF!</v>
      </c>
      <c r="H143" s="191"/>
      <c r="I143" s="191"/>
      <c r="J143" s="191"/>
      <c r="K143" s="191"/>
      <c r="L143" s="44"/>
      <c r="M143" s="44" t="e">
        <f t="shared" si="24"/>
        <v>#REF!</v>
      </c>
      <c r="N143" s="44">
        <f t="shared" si="19"/>
        <v>0</v>
      </c>
    </row>
    <row r="144" spans="1:14" ht="43.9" hidden="1" customHeight="1" x14ac:dyDescent="0.2">
      <c r="A144" s="2"/>
      <c r="B144" s="36" t="s">
        <v>67</v>
      </c>
      <c r="C144" s="36" t="s">
        <v>68</v>
      </c>
      <c r="D144" s="92" t="s">
        <v>69</v>
      </c>
      <c r="E144" s="94" t="s">
        <v>218</v>
      </c>
      <c r="F144" s="62" t="s">
        <v>279</v>
      </c>
      <c r="G144" s="191" t="e">
        <f>#REF!+J144</f>
        <v>#REF!</v>
      </c>
      <c r="H144" s="191"/>
      <c r="I144" s="191"/>
      <c r="J144" s="191"/>
      <c r="K144" s="191"/>
      <c r="L144" s="44"/>
      <c r="M144" s="44" t="e">
        <f t="shared" si="24"/>
        <v>#REF!</v>
      </c>
      <c r="N144" s="44">
        <f t="shared" si="19"/>
        <v>0</v>
      </c>
    </row>
    <row r="145" spans="1:14" ht="53.25" hidden="1" customHeight="1" x14ac:dyDescent="0.2">
      <c r="A145" s="2"/>
      <c r="B145" s="36"/>
      <c r="C145" s="36"/>
      <c r="D145" s="36"/>
      <c r="E145" s="65"/>
      <c r="F145" s="62"/>
      <c r="G145" s="191" t="e">
        <f>#REF!+J145</f>
        <v>#REF!</v>
      </c>
      <c r="H145" s="191"/>
      <c r="I145" s="191"/>
      <c r="J145" s="191"/>
      <c r="K145" s="191"/>
      <c r="L145" s="44"/>
      <c r="M145" s="44" t="e">
        <f t="shared" si="24"/>
        <v>#REF!</v>
      </c>
      <c r="N145" s="44">
        <f t="shared" si="19"/>
        <v>0</v>
      </c>
    </row>
    <row r="146" spans="1:14" ht="51.6" hidden="1" customHeight="1" x14ac:dyDescent="0.2">
      <c r="A146" s="2"/>
      <c r="B146" s="64" t="s">
        <v>49</v>
      </c>
      <c r="C146" s="64" t="s">
        <v>50</v>
      </c>
      <c r="D146" s="64" t="s">
        <v>51</v>
      </c>
      <c r="E146" s="95" t="s">
        <v>52</v>
      </c>
      <c r="F146" s="62" t="s">
        <v>204</v>
      </c>
      <c r="G146" s="191" t="e">
        <f>#REF!+J146</f>
        <v>#REF!</v>
      </c>
      <c r="H146" s="191"/>
      <c r="I146" s="191"/>
      <c r="J146" s="191"/>
      <c r="K146" s="191"/>
      <c r="L146" s="44"/>
      <c r="M146" s="44" t="e">
        <f t="shared" si="24"/>
        <v>#REF!</v>
      </c>
      <c r="N146" s="44">
        <f t="shared" si="19"/>
        <v>0</v>
      </c>
    </row>
    <row r="147" spans="1:14" ht="43.15" hidden="1" customHeight="1" x14ac:dyDescent="0.2">
      <c r="A147" s="2"/>
      <c r="B147" s="64" t="s">
        <v>53</v>
      </c>
      <c r="C147" s="64" t="s">
        <v>54</v>
      </c>
      <c r="D147" s="64" t="s">
        <v>51</v>
      </c>
      <c r="E147" s="88" t="s">
        <v>55</v>
      </c>
      <c r="F147" s="62"/>
      <c r="G147" s="191" t="e">
        <f>#REF!+J147</f>
        <v>#REF!</v>
      </c>
      <c r="H147" s="191"/>
      <c r="I147" s="191"/>
      <c r="J147" s="191"/>
      <c r="K147" s="191"/>
      <c r="L147" s="44"/>
      <c r="M147" s="44" t="e">
        <f t="shared" si="24"/>
        <v>#REF!</v>
      </c>
      <c r="N147" s="44">
        <f t="shared" si="19"/>
        <v>0</v>
      </c>
    </row>
    <row r="148" spans="1:14" ht="40.9" hidden="1" customHeight="1" x14ac:dyDescent="0.2">
      <c r="A148" s="2"/>
      <c r="B148" s="80"/>
      <c r="C148" s="80"/>
      <c r="D148" s="80"/>
      <c r="E148" s="81"/>
      <c r="F148" s="62" t="s">
        <v>310</v>
      </c>
      <c r="G148" s="191" t="e">
        <f>#REF!+J148</f>
        <v>#REF!</v>
      </c>
      <c r="H148" s="191"/>
      <c r="I148" s="191"/>
      <c r="J148" s="191"/>
      <c r="K148" s="191"/>
      <c r="L148" s="44"/>
      <c r="M148" s="44" t="e">
        <f t="shared" si="24"/>
        <v>#REF!</v>
      </c>
      <c r="N148" s="44">
        <f t="shared" si="19"/>
        <v>0</v>
      </c>
    </row>
    <row r="149" spans="1:14" ht="36" hidden="1" customHeight="1" x14ac:dyDescent="0.2">
      <c r="A149" s="2"/>
      <c r="B149" s="36"/>
      <c r="C149" s="36"/>
      <c r="D149" s="36"/>
      <c r="E149" s="36"/>
      <c r="F149" s="62" t="s">
        <v>304</v>
      </c>
      <c r="G149" s="191" t="e">
        <f>#REF!+J149</f>
        <v>#REF!</v>
      </c>
      <c r="H149" s="191"/>
      <c r="I149" s="191"/>
      <c r="J149" s="191"/>
      <c r="K149" s="191"/>
      <c r="L149" s="44"/>
      <c r="M149" s="44" t="e">
        <f t="shared" si="24"/>
        <v>#REF!</v>
      </c>
      <c r="N149" s="44">
        <f t="shared" si="19"/>
        <v>0</v>
      </c>
    </row>
    <row r="150" spans="1:14" ht="56.45" hidden="1" customHeight="1" x14ac:dyDescent="0.2">
      <c r="A150" s="2"/>
      <c r="B150" s="76"/>
      <c r="C150" s="76"/>
      <c r="D150" s="76"/>
      <c r="E150" s="76"/>
      <c r="F150" s="62" t="s">
        <v>205</v>
      </c>
      <c r="G150" s="191" t="e">
        <f>#REF!+J150</f>
        <v>#REF!</v>
      </c>
      <c r="H150" s="191"/>
      <c r="I150" s="191"/>
      <c r="J150" s="191"/>
      <c r="K150" s="191"/>
      <c r="L150" s="44"/>
      <c r="M150" s="44" t="e">
        <f t="shared" si="24"/>
        <v>#REF!</v>
      </c>
      <c r="N150" s="44">
        <f t="shared" si="19"/>
        <v>0</v>
      </c>
    </row>
    <row r="151" spans="1:14" ht="63" hidden="1" customHeight="1" x14ac:dyDescent="0.2">
      <c r="A151" s="2"/>
      <c r="B151" s="64" t="s">
        <v>56</v>
      </c>
      <c r="C151" s="64" t="s">
        <v>57</v>
      </c>
      <c r="D151" s="64" t="s">
        <v>51</v>
      </c>
      <c r="E151" s="88" t="s">
        <v>58</v>
      </c>
      <c r="F151" s="85" t="s">
        <v>204</v>
      </c>
      <c r="G151" s="191" t="e">
        <f>#REF!+J151</f>
        <v>#REF!</v>
      </c>
      <c r="H151" s="191"/>
      <c r="I151" s="191"/>
      <c r="J151" s="191"/>
      <c r="K151" s="191"/>
      <c r="L151" s="44"/>
      <c r="M151" s="44" t="e">
        <f t="shared" si="24"/>
        <v>#REF!</v>
      </c>
      <c r="N151" s="44">
        <f t="shared" si="19"/>
        <v>0</v>
      </c>
    </row>
    <row r="152" spans="1:14" ht="34.5" hidden="1" customHeight="1" x14ac:dyDescent="0.2">
      <c r="B152" s="64" t="s">
        <v>149</v>
      </c>
      <c r="C152" s="64" t="s">
        <v>150</v>
      </c>
      <c r="D152" s="64" t="s">
        <v>51</v>
      </c>
      <c r="E152" s="88" t="s">
        <v>151</v>
      </c>
      <c r="F152" s="85"/>
      <c r="G152" s="191" t="e">
        <f>#REF!+J152</f>
        <v>#REF!</v>
      </c>
      <c r="H152" s="191"/>
      <c r="I152" s="191"/>
      <c r="J152" s="191"/>
      <c r="K152" s="191"/>
      <c r="L152" s="44"/>
      <c r="M152" s="44" t="e">
        <f t="shared" si="24"/>
        <v>#REF!</v>
      </c>
      <c r="N152" s="44">
        <f t="shared" si="19"/>
        <v>0</v>
      </c>
    </row>
    <row r="153" spans="1:14" ht="48" hidden="1" customHeight="1" x14ac:dyDescent="0.2">
      <c r="B153" s="64"/>
      <c r="C153" s="64"/>
      <c r="D153" s="64"/>
      <c r="E153" s="88"/>
      <c r="F153" s="85" t="s">
        <v>311</v>
      </c>
      <c r="G153" s="191" t="e">
        <f>#REF!+J153</f>
        <v>#REF!</v>
      </c>
      <c r="H153" s="191"/>
      <c r="I153" s="191"/>
      <c r="J153" s="191"/>
      <c r="K153" s="191"/>
      <c r="L153" s="44"/>
      <c r="M153" s="44" t="e">
        <f t="shared" si="24"/>
        <v>#REF!</v>
      </c>
      <c r="N153" s="44">
        <f t="shared" si="19"/>
        <v>0</v>
      </c>
    </row>
    <row r="154" spans="1:14" ht="27" hidden="1" customHeight="1" x14ac:dyDescent="0.2">
      <c r="B154" s="64"/>
      <c r="C154" s="64"/>
      <c r="D154" s="64"/>
      <c r="E154" s="88"/>
      <c r="F154" s="62" t="s">
        <v>304</v>
      </c>
      <c r="G154" s="191" t="e">
        <f>#REF!+J154</f>
        <v>#REF!</v>
      </c>
      <c r="H154" s="191"/>
      <c r="I154" s="191"/>
      <c r="J154" s="191"/>
      <c r="K154" s="191"/>
      <c r="L154" s="44"/>
      <c r="M154" s="44" t="e">
        <f t="shared" si="24"/>
        <v>#REF!</v>
      </c>
      <c r="N154" s="44">
        <f t="shared" si="19"/>
        <v>0</v>
      </c>
    </row>
    <row r="155" spans="1:14" ht="189" hidden="1" customHeight="1" x14ac:dyDescent="0.25">
      <c r="B155" s="64" t="s">
        <v>59</v>
      </c>
      <c r="C155" s="64" t="s">
        <v>60</v>
      </c>
      <c r="D155" s="64" t="s">
        <v>51</v>
      </c>
      <c r="E155" s="88" t="s">
        <v>61</v>
      </c>
      <c r="F155" s="96"/>
      <c r="G155" s="191" t="e">
        <f>#REF!+J155</f>
        <v>#REF!</v>
      </c>
      <c r="H155" s="191"/>
      <c r="I155" s="191"/>
      <c r="J155" s="191"/>
      <c r="K155" s="191"/>
      <c r="L155" s="44"/>
      <c r="M155" s="44" t="e">
        <f t="shared" si="24"/>
        <v>#REF!</v>
      </c>
      <c r="N155" s="44">
        <f t="shared" si="19"/>
        <v>0</v>
      </c>
    </row>
    <row r="156" spans="1:14" ht="69.599999999999994" hidden="1" customHeight="1" x14ac:dyDescent="0.25">
      <c r="B156" s="64" t="s">
        <v>62</v>
      </c>
      <c r="C156" s="64" t="s">
        <v>63</v>
      </c>
      <c r="D156" s="64" t="s">
        <v>51</v>
      </c>
      <c r="E156" s="88" t="s">
        <v>64</v>
      </c>
      <c r="F156" s="97"/>
      <c r="G156" s="191" t="e">
        <f>#REF!+J156</f>
        <v>#REF!</v>
      </c>
      <c r="H156" s="191"/>
      <c r="I156" s="191"/>
      <c r="J156" s="191"/>
      <c r="K156" s="191"/>
      <c r="L156" s="44"/>
      <c r="M156" s="44" t="e">
        <f t="shared" si="24"/>
        <v>#REF!</v>
      </c>
      <c r="N156" s="44">
        <f t="shared" si="19"/>
        <v>0</v>
      </c>
    </row>
    <row r="157" spans="1:14" ht="63" hidden="1" customHeight="1" x14ac:dyDescent="0.2">
      <c r="B157" s="98"/>
      <c r="C157" s="98"/>
      <c r="D157" s="98"/>
      <c r="E157" s="98"/>
      <c r="F157" s="85" t="s">
        <v>185</v>
      </c>
      <c r="G157" s="191" t="e">
        <f>#REF!+J157</f>
        <v>#REF!</v>
      </c>
      <c r="H157" s="191"/>
      <c r="I157" s="191"/>
      <c r="J157" s="191"/>
      <c r="K157" s="191"/>
      <c r="L157" s="44"/>
      <c r="M157" s="44" t="e">
        <f t="shared" si="24"/>
        <v>#REF!</v>
      </c>
      <c r="N157" s="44">
        <f t="shared" si="19"/>
        <v>0</v>
      </c>
    </row>
    <row r="158" spans="1:14" ht="31.9" hidden="1" customHeight="1" x14ac:dyDescent="0.2">
      <c r="B158" s="86"/>
      <c r="C158" s="86"/>
      <c r="D158" s="86"/>
      <c r="E158" s="86"/>
      <c r="F158" s="85" t="s">
        <v>387</v>
      </c>
      <c r="G158" s="191" t="e">
        <f>#REF!+J158</f>
        <v>#REF!</v>
      </c>
      <c r="H158" s="193"/>
      <c r="I158" s="193"/>
      <c r="J158" s="191"/>
      <c r="K158" s="191"/>
      <c r="L158" s="44"/>
      <c r="M158" s="44" t="e">
        <f t="shared" si="24"/>
        <v>#REF!</v>
      </c>
      <c r="N158" s="44">
        <f t="shared" si="19"/>
        <v>0</v>
      </c>
    </row>
    <row r="159" spans="1:14" ht="144" hidden="1" customHeight="1" x14ac:dyDescent="0.2">
      <c r="B159" s="86"/>
      <c r="C159" s="86"/>
      <c r="D159" s="86"/>
      <c r="E159" s="86"/>
      <c r="F159" s="85" t="s">
        <v>186</v>
      </c>
      <c r="G159" s="191" t="e">
        <f>#REF!+J159</f>
        <v>#REF!</v>
      </c>
      <c r="H159" s="191"/>
      <c r="I159" s="191"/>
      <c r="J159" s="191"/>
      <c r="K159" s="191"/>
      <c r="L159" s="44"/>
      <c r="M159" s="44" t="e">
        <f t="shared" si="24"/>
        <v>#REF!</v>
      </c>
      <c r="N159" s="44">
        <f t="shared" si="19"/>
        <v>0</v>
      </c>
    </row>
    <row r="160" spans="1:14" ht="69.599999999999994" hidden="1" customHeight="1" x14ac:dyDescent="0.2">
      <c r="B160" s="86"/>
      <c r="C160" s="86"/>
      <c r="D160" s="86"/>
      <c r="E160" s="86"/>
      <c r="F160" s="85" t="s">
        <v>187</v>
      </c>
      <c r="G160" s="191" t="e">
        <f>#REF!+J160</f>
        <v>#REF!</v>
      </c>
      <c r="H160" s="191"/>
      <c r="I160" s="191"/>
      <c r="J160" s="191"/>
      <c r="K160" s="191"/>
      <c r="L160" s="44"/>
      <c r="M160" s="44" t="e">
        <f t="shared" si="24"/>
        <v>#REF!</v>
      </c>
      <c r="N160" s="44">
        <f t="shared" si="19"/>
        <v>0</v>
      </c>
    </row>
    <row r="161" spans="1:14" ht="69.599999999999994" hidden="1" customHeight="1" x14ac:dyDescent="0.2">
      <c r="B161" s="86"/>
      <c r="C161" s="86"/>
      <c r="D161" s="86"/>
      <c r="E161" s="86"/>
      <c r="F161" s="85" t="s">
        <v>65</v>
      </c>
      <c r="G161" s="191" t="e">
        <f>#REF!+J161</f>
        <v>#REF!</v>
      </c>
      <c r="H161" s="191"/>
      <c r="I161" s="191"/>
      <c r="J161" s="191"/>
      <c r="K161" s="191"/>
      <c r="L161" s="44"/>
      <c r="M161" s="44" t="e">
        <f t="shared" si="24"/>
        <v>#REF!</v>
      </c>
      <c r="N161" s="44">
        <f t="shared" si="19"/>
        <v>0</v>
      </c>
    </row>
    <row r="162" spans="1:14" ht="69.599999999999994" hidden="1" customHeight="1" x14ac:dyDescent="0.2">
      <c r="B162" s="86"/>
      <c r="C162" s="86"/>
      <c r="D162" s="86"/>
      <c r="E162" s="86"/>
      <c r="F162" s="85" t="s">
        <v>336</v>
      </c>
      <c r="G162" s="191" t="e">
        <f>#REF!+J162</f>
        <v>#REF!</v>
      </c>
      <c r="H162" s="191"/>
      <c r="I162" s="191"/>
      <c r="J162" s="191"/>
      <c r="K162" s="191"/>
      <c r="L162" s="44"/>
      <c r="M162" s="44" t="e">
        <f t="shared" si="24"/>
        <v>#REF!</v>
      </c>
      <c r="N162" s="44">
        <f t="shared" si="19"/>
        <v>0</v>
      </c>
    </row>
    <row r="163" spans="1:14" ht="69.599999999999994" hidden="1" customHeight="1" x14ac:dyDescent="0.2">
      <c r="B163" s="86"/>
      <c r="C163" s="86"/>
      <c r="D163" s="86"/>
      <c r="E163" s="86"/>
      <c r="F163" s="88" t="s">
        <v>386</v>
      </c>
      <c r="G163" s="191" t="e">
        <f>#REF!+J163</f>
        <v>#REF!</v>
      </c>
      <c r="H163" s="193"/>
      <c r="I163" s="193"/>
      <c r="J163" s="191"/>
      <c r="K163" s="191"/>
      <c r="L163" s="44"/>
      <c r="M163" s="44" t="e">
        <f t="shared" si="24"/>
        <v>#REF!</v>
      </c>
      <c r="N163" s="44">
        <f t="shared" si="19"/>
        <v>0</v>
      </c>
    </row>
    <row r="164" spans="1:14" ht="69.599999999999994" hidden="1" customHeight="1" x14ac:dyDescent="0.2">
      <c r="B164" s="89"/>
      <c r="C164" s="89"/>
      <c r="D164" s="89"/>
      <c r="E164" s="89"/>
      <c r="F164" s="85" t="s">
        <v>66</v>
      </c>
      <c r="G164" s="191" t="e">
        <f>#REF!+J164</f>
        <v>#REF!</v>
      </c>
      <c r="H164" s="191"/>
      <c r="I164" s="191"/>
      <c r="J164" s="191"/>
      <c r="K164" s="191"/>
      <c r="L164" s="44"/>
      <c r="M164" s="44" t="e">
        <f t="shared" si="24"/>
        <v>#REF!</v>
      </c>
      <c r="N164" s="44">
        <f t="shared" si="19"/>
        <v>0</v>
      </c>
    </row>
    <row r="165" spans="1:14" ht="82.5" hidden="1" customHeight="1" x14ac:dyDescent="0.2">
      <c r="B165" s="27"/>
      <c r="C165" s="27"/>
      <c r="D165" s="27"/>
      <c r="E165" s="27"/>
      <c r="F165" s="62" t="s">
        <v>361</v>
      </c>
      <c r="G165" s="191" t="e">
        <f>#REF!+J165</f>
        <v>#REF!</v>
      </c>
      <c r="H165" s="191"/>
      <c r="I165" s="191"/>
      <c r="J165" s="191"/>
      <c r="K165" s="191"/>
      <c r="L165" s="44"/>
      <c r="M165" s="44" t="e">
        <f t="shared" si="24"/>
        <v>#REF!</v>
      </c>
      <c r="N165" s="44">
        <f t="shared" si="19"/>
        <v>0</v>
      </c>
    </row>
    <row r="166" spans="1:14" s="7" customFormat="1" ht="69.75" hidden="1" customHeight="1" x14ac:dyDescent="0.25">
      <c r="A166" s="6"/>
      <c r="B166" s="69" t="s">
        <v>87</v>
      </c>
      <c r="C166" s="69" t="s">
        <v>88</v>
      </c>
      <c r="D166" s="69" t="s">
        <v>35</v>
      </c>
      <c r="E166" s="99" t="s">
        <v>89</v>
      </c>
      <c r="F166" s="62"/>
      <c r="G166" s="191" t="e">
        <f>#REF!+J166</f>
        <v>#REF!</v>
      </c>
      <c r="H166" s="191"/>
      <c r="I166" s="191"/>
      <c r="J166" s="191"/>
      <c r="K166" s="191"/>
      <c r="L166" s="44"/>
      <c r="M166" s="44" t="e">
        <f t="shared" si="24"/>
        <v>#REF!</v>
      </c>
      <c r="N166" s="44">
        <f t="shared" si="19"/>
        <v>0</v>
      </c>
    </row>
    <row r="167" spans="1:14" ht="28.9" hidden="1" customHeight="1" x14ac:dyDescent="0.25">
      <c r="B167" s="69"/>
      <c r="C167" s="69"/>
      <c r="D167" s="69"/>
      <c r="E167" s="71"/>
      <c r="F167" s="62" t="s">
        <v>340</v>
      </c>
      <c r="G167" s="191" t="e">
        <f>#REF!+J167</f>
        <v>#REF!</v>
      </c>
      <c r="H167" s="191"/>
      <c r="I167" s="191"/>
      <c r="J167" s="191"/>
      <c r="K167" s="191"/>
      <c r="L167" s="44"/>
      <c r="M167" s="44" t="e">
        <f t="shared" si="24"/>
        <v>#REF!</v>
      </c>
      <c r="N167" s="44">
        <f t="shared" si="19"/>
        <v>0</v>
      </c>
    </row>
    <row r="168" spans="1:14" ht="48" hidden="1" customHeight="1" x14ac:dyDescent="0.25">
      <c r="B168" s="69"/>
      <c r="C168" s="69"/>
      <c r="D168" s="69"/>
      <c r="E168" s="71"/>
      <c r="F168" s="62"/>
      <c r="G168" s="191" t="e">
        <f>#REF!+J168</f>
        <v>#REF!</v>
      </c>
      <c r="H168" s="191"/>
      <c r="I168" s="191"/>
      <c r="J168" s="191"/>
      <c r="K168" s="191"/>
      <c r="L168" s="44"/>
      <c r="M168" s="44" t="e">
        <f t="shared" si="24"/>
        <v>#REF!</v>
      </c>
      <c r="N168" s="44">
        <f t="shared" ref="N168:N236" si="25">I168+L168</f>
        <v>0</v>
      </c>
    </row>
    <row r="169" spans="1:14" ht="60.6" hidden="1" customHeight="1" x14ac:dyDescent="0.25">
      <c r="B169" s="69"/>
      <c r="C169" s="69"/>
      <c r="D169" s="69"/>
      <c r="E169" s="71"/>
      <c r="F169" s="62"/>
      <c r="G169" s="191" t="e">
        <f>#REF!+J169</f>
        <v>#REF!</v>
      </c>
      <c r="H169" s="191"/>
      <c r="I169" s="191"/>
      <c r="J169" s="191"/>
      <c r="K169" s="191"/>
      <c r="L169" s="44"/>
      <c r="M169" s="44" t="e">
        <f t="shared" si="24"/>
        <v>#REF!</v>
      </c>
      <c r="N169" s="44">
        <f t="shared" si="25"/>
        <v>0</v>
      </c>
    </row>
    <row r="170" spans="1:14" ht="60.6" hidden="1" customHeight="1" x14ac:dyDescent="0.25">
      <c r="B170" s="69"/>
      <c r="C170" s="69"/>
      <c r="D170" s="69"/>
      <c r="E170" s="71"/>
      <c r="F170" s="62"/>
      <c r="G170" s="191" t="e">
        <f>#REF!+J170</f>
        <v>#REF!</v>
      </c>
      <c r="H170" s="191"/>
      <c r="I170" s="191"/>
      <c r="J170" s="191"/>
      <c r="K170" s="191"/>
      <c r="L170" s="44"/>
      <c r="M170" s="44" t="e">
        <f t="shared" si="24"/>
        <v>#REF!</v>
      </c>
      <c r="N170" s="44">
        <f t="shared" si="25"/>
        <v>0</v>
      </c>
    </row>
    <row r="171" spans="1:14" ht="60.6" hidden="1" customHeight="1" x14ac:dyDescent="0.25">
      <c r="B171" s="69"/>
      <c r="C171" s="69"/>
      <c r="D171" s="69"/>
      <c r="E171" s="71"/>
      <c r="F171" s="62"/>
      <c r="G171" s="191" t="e">
        <f>#REF!+J171</f>
        <v>#REF!</v>
      </c>
      <c r="H171" s="191"/>
      <c r="I171" s="191"/>
      <c r="J171" s="191"/>
      <c r="K171" s="191"/>
      <c r="L171" s="44"/>
      <c r="M171" s="44" t="e">
        <f t="shared" si="24"/>
        <v>#REF!</v>
      </c>
      <c r="N171" s="44">
        <f t="shared" si="25"/>
        <v>0</v>
      </c>
    </row>
    <row r="172" spans="1:14" ht="50.45" hidden="1" customHeight="1" x14ac:dyDescent="0.25">
      <c r="B172" s="100"/>
      <c r="C172" s="100"/>
      <c r="D172" s="100"/>
      <c r="E172" s="101"/>
      <c r="F172" s="62"/>
      <c r="G172" s="191" t="e">
        <f>#REF!+J172</f>
        <v>#REF!</v>
      </c>
      <c r="H172" s="191"/>
      <c r="I172" s="191"/>
      <c r="J172" s="191"/>
      <c r="K172" s="191"/>
      <c r="L172" s="44"/>
      <c r="M172" s="44" t="e">
        <f t="shared" si="24"/>
        <v>#REF!</v>
      </c>
      <c r="N172" s="44">
        <f t="shared" si="25"/>
        <v>0</v>
      </c>
    </row>
    <row r="173" spans="1:14" ht="49.9" hidden="1" customHeight="1" x14ac:dyDescent="0.2">
      <c r="B173" s="102" t="s">
        <v>287</v>
      </c>
      <c r="C173" s="89">
        <v>7322</v>
      </c>
      <c r="D173" s="76" t="s">
        <v>18</v>
      </c>
      <c r="E173" s="103" t="s">
        <v>225</v>
      </c>
      <c r="F173" s="85" t="s">
        <v>286</v>
      </c>
      <c r="G173" s="191" t="e">
        <f>#REF!+J173</f>
        <v>#REF!</v>
      </c>
      <c r="H173" s="191"/>
      <c r="I173" s="191"/>
      <c r="J173" s="191"/>
      <c r="K173" s="191"/>
      <c r="L173" s="44"/>
      <c r="M173" s="44" t="e">
        <f t="shared" si="24"/>
        <v>#REF!</v>
      </c>
      <c r="N173" s="44">
        <f t="shared" si="25"/>
        <v>0</v>
      </c>
    </row>
    <row r="174" spans="1:14" ht="72" customHeight="1" x14ac:dyDescent="0.2">
      <c r="B174" s="46" t="s">
        <v>70</v>
      </c>
      <c r="C174" s="46" t="s">
        <v>71</v>
      </c>
      <c r="D174" s="46" t="s">
        <v>72</v>
      </c>
      <c r="E174" s="50" t="s">
        <v>73</v>
      </c>
      <c r="F174" s="59" t="s">
        <v>673</v>
      </c>
      <c r="G174" s="43">
        <v>49100</v>
      </c>
      <c r="H174" s="43">
        <v>0</v>
      </c>
      <c r="I174" s="43">
        <v>46673.760000000002</v>
      </c>
      <c r="J174" s="43">
        <f>J175</f>
        <v>0</v>
      </c>
      <c r="K174" s="43">
        <v>0</v>
      </c>
      <c r="L174" s="43">
        <v>0</v>
      </c>
      <c r="M174" s="43">
        <f t="shared" si="24"/>
        <v>49100</v>
      </c>
      <c r="N174" s="43">
        <f t="shared" si="25"/>
        <v>46673.760000000002</v>
      </c>
    </row>
    <row r="175" spans="1:14" ht="68.45" hidden="1" customHeight="1" x14ac:dyDescent="0.2">
      <c r="B175" s="46"/>
      <c r="C175" s="46"/>
      <c r="D175" s="46"/>
      <c r="E175" s="50"/>
      <c r="F175" s="32"/>
      <c r="G175" s="44" t="e">
        <f>#REF!+J175</f>
        <v>#REF!</v>
      </c>
      <c r="H175" s="44"/>
      <c r="I175" s="44"/>
      <c r="J175" s="44"/>
      <c r="K175" s="44"/>
      <c r="L175" s="44"/>
      <c r="M175" s="44" t="e">
        <f t="shared" si="24"/>
        <v>#REF!</v>
      </c>
      <c r="N175" s="44">
        <f t="shared" si="25"/>
        <v>0</v>
      </c>
    </row>
    <row r="176" spans="1:14" ht="41.45" customHeight="1" x14ac:dyDescent="0.2">
      <c r="B176" s="46"/>
      <c r="C176" s="46"/>
      <c r="D176" s="46"/>
      <c r="E176" s="34"/>
      <c r="F176" s="48" t="s">
        <v>345</v>
      </c>
      <c r="G176" s="43">
        <f t="shared" ref="G176:L176" si="26">SUM(G177:G178)</f>
        <v>128800</v>
      </c>
      <c r="H176" s="43">
        <f t="shared" si="26"/>
        <v>0</v>
      </c>
      <c r="I176" s="43">
        <f t="shared" si="26"/>
        <v>119115.57</v>
      </c>
      <c r="J176" s="43">
        <f t="shared" si="26"/>
        <v>0</v>
      </c>
      <c r="K176" s="43">
        <f t="shared" si="26"/>
        <v>0</v>
      </c>
      <c r="L176" s="43">
        <f t="shared" si="26"/>
        <v>0</v>
      </c>
      <c r="M176" s="43">
        <f t="shared" si="24"/>
        <v>128800</v>
      </c>
      <c r="N176" s="43">
        <f t="shared" si="25"/>
        <v>119115.57</v>
      </c>
    </row>
    <row r="177" spans="1:14" ht="53.25" customHeight="1" x14ac:dyDescent="0.2">
      <c r="B177" s="46" t="s">
        <v>443</v>
      </c>
      <c r="C177" s="46" t="s">
        <v>169</v>
      </c>
      <c r="D177" s="46" t="s">
        <v>117</v>
      </c>
      <c r="E177" s="34" t="s">
        <v>170</v>
      </c>
      <c r="F177" s="50" t="s">
        <v>674</v>
      </c>
      <c r="G177" s="44">
        <v>72000</v>
      </c>
      <c r="H177" s="44">
        <v>0</v>
      </c>
      <c r="I177" s="44">
        <v>70000</v>
      </c>
      <c r="J177" s="44">
        <v>0</v>
      </c>
      <c r="K177" s="44">
        <v>0</v>
      </c>
      <c r="L177" s="44">
        <v>0</v>
      </c>
      <c r="M177" s="44">
        <f t="shared" si="24"/>
        <v>72000</v>
      </c>
      <c r="N177" s="44">
        <f t="shared" si="25"/>
        <v>70000</v>
      </c>
    </row>
    <row r="178" spans="1:14" s="7" customFormat="1" ht="63" customHeight="1" x14ac:dyDescent="0.2">
      <c r="A178" s="6"/>
      <c r="B178" s="46" t="s">
        <v>157</v>
      </c>
      <c r="C178" s="46" t="s">
        <v>158</v>
      </c>
      <c r="D178" s="46" t="s">
        <v>117</v>
      </c>
      <c r="E178" s="34" t="s">
        <v>316</v>
      </c>
      <c r="F178" s="50" t="s">
        <v>674</v>
      </c>
      <c r="G178" s="44">
        <v>56800</v>
      </c>
      <c r="H178" s="44">
        <v>0</v>
      </c>
      <c r="I178" s="44">
        <v>49115.57</v>
      </c>
      <c r="J178" s="44">
        <v>0</v>
      </c>
      <c r="K178" s="44">
        <v>0</v>
      </c>
      <c r="L178" s="44">
        <v>0</v>
      </c>
      <c r="M178" s="44">
        <f t="shared" si="24"/>
        <v>56800</v>
      </c>
      <c r="N178" s="44">
        <f t="shared" si="25"/>
        <v>49115.57</v>
      </c>
    </row>
    <row r="179" spans="1:14" s="7" customFormat="1" ht="81.599999999999994" hidden="1" customHeight="1" x14ac:dyDescent="0.25">
      <c r="A179" s="6"/>
      <c r="B179" s="53" t="s">
        <v>434</v>
      </c>
      <c r="C179" s="53" t="s">
        <v>116</v>
      </c>
      <c r="D179" s="53" t="s">
        <v>117</v>
      </c>
      <c r="E179" s="63" t="s">
        <v>118</v>
      </c>
      <c r="F179" s="48"/>
      <c r="G179" s="43" t="e">
        <f>#REF!+J179</f>
        <v>#REF!</v>
      </c>
      <c r="H179" s="43"/>
      <c r="I179" s="44"/>
      <c r="J179" s="43"/>
      <c r="K179" s="43"/>
      <c r="L179" s="43"/>
      <c r="M179" s="44" t="e">
        <f t="shared" si="24"/>
        <v>#REF!</v>
      </c>
      <c r="N179" s="44">
        <f t="shared" si="25"/>
        <v>0</v>
      </c>
    </row>
    <row r="180" spans="1:14" s="7" customFormat="1" ht="53.25" customHeight="1" x14ac:dyDescent="0.2">
      <c r="A180" s="6"/>
      <c r="B180" s="46"/>
      <c r="C180" s="46"/>
      <c r="D180" s="46"/>
      <c r="E180" s="34"/>
      <c r="F180" s="59" t="s">
        <v>363</v>
      </c>
      <c r="G180" s="43">
        <f>G184+G185+G183</f>
        <v>1544999.87</v>
      </c>
      <c r="H180" s="43">
        <f t="shared" ref="H180:N180" si="27">H184+H185+H183</f>
        <v>1479999.87</v>
      </c>
      <c r="I180" s="43">
        <f t="shared" si="27"/>
        <v>1544994.87</v>
      </c>
      <c r="J180" s="43">
        <f t="shared" si="27"/>
        <v>0</v>
      </c>
      <c r="K180" s="43">
        <f t="shared" si="27"/>
        <v>0</v>
      </c>
      <c r="L180" s="43">
        <f t="shared" si="27"/>
        <v>0</v>
      </c>
      <c r="M180" s="43">
        <f t="shared" si="27"/>
        <v>1544999.87</v>
      </c>
      <c r="N180" s="43">
        <f t="shared" si="27"/>
        <v>1544994.87</v>
      </c>
    </row>
    <row r="181" spans="1:14" ht="102" hidden="1" customHeight="1" x14ac:dyDescent="0.25">
      <c r="B181" s="46"/>
      <c r="C181" s="30"/>
      <c r="D181" s="30"/>
      <c r="E181" s="54"/>
      <c r="F181" s="32"/>
      <c r="G181" s="44"/>
      <c r="H181" s="44"/>
      <c r="I181" s="44"/>
      <c r="J181" s="44"/>
      <c r="K181" s="44"/>
      <c r="L181" s="44"/>
      <c r="M181" s="44">
        <f t="shared" si="24"/>
        <v>0</v>
      </c>
      <c r="N181" s="44">
        <f t="shared" si="25"/>
        <v>0</v>
      </c>
    </row>
    <row r="182" spans="1:14" ht="31.15" hidden="1" customHeight="1" x14ac:dyDescent="0.25">
      <c r="B182" s="53"/>
      <c r="C182" s="53"/>
      <c r="D182" s="53"/>
      <c r="E182" s="63"/>
      <c r="F182" s="32"/>
      <c r="G182" s="44"/>
      <c r="H182" s="44"/>
      <c r="I182" s="44"/>
      <c r="J182" s="44"/>
      <c r="K182" s="44"/>
      <c r="L182" s="44"/>
      <c r="M182" s="44">
        <f t="shared" si="24"/>
        <v>0</v>
      </c>
      <c r="N182" s="44">
        <f t="shared" si="25"/>
        <v>0</v>
      </c>
    </row>
    <row r="183" spans="1:14" ht="111.6" customHeight="1" x14ac:dyDescent="0.2">
      <c r="B183" s="46" t="s">
        <v>234</v>
      </c>
      <c r="C183" s="174" t="s">
        <v>232</v>
      </c>
      <c r="D183" s="174" t="s">
        <v>211</v>
      </c>
      <c r="E183" s="50" t="s">
        <v>613</v>
      </c>
      <c r="F183" s="32" t="s">
        <v>675</v>
      </c>
      <c r="G183" s="44">
        <v>10000</v>
      </c>
      <c r="H183" s="44"/>
      <c r="I183" s="44">
        <v>10000</v>
      </c>
      <c r="J183" s="44">
        <v>0</v>
      </c>
      <c r="K183" s="44"/>
      <c r="L183" s="44">
        <v>0</v>
      </c>
      <c r="M183" s="44">
        <f t="shared" si="24"/>
        <v>10000</v>
      </c>
      <c r="N183" s="44">
        <f t="shared" si="25"/>
        <v>10000</v>
      </c>
    </row>
    <row r="184" spans="1:14" ht="44.25" customHeight="1" x14ac:dyDescent="0.2">
      <c r="B184" s="46" t="s">
        <v>107</v>
      </c>
      <c r="C184" s="46" t="s">
        <v>108</v>
      </c>
      <c r="D184" s="46" t="s">
        <v>109</v>
      </c>
      <c r="E184" s="50" t="s">
        <v>110</v>
      </c>
      <c r="F184" s="32" t="s">
        <v>676</v>
      </c>
      <c r="G184" s="44">
        <v>1479999.87</v>
      </c>
      <c r="H184" s="44">
        <v>1479999.87</v>
      </c>
      <c r="I184" s="44">
        <v>1479999.87</v>
      </c>
      <c r="J184" s="44">
        <v>0</v>
      </c>
      <c r="K184" s="44">
        <v>0</v>
      </c>
      <c r="L184" s="44">
        <v>0</v>
      </c>
      <c r="M184" s="44">
        <f t="shared" si="24"/>
        <v>1479999.87</v>
      </c>
      <c r="N184" s="44">
        <f t="shared" si="25"/>
        <v>1479999.87</v>
      </c>
    </row>
    <row r="185" spans="1:14" ht="54" customHeight="1" x14ac:dyDescent="0.25">
      <c r="B185" s="46"/>
      <c r="C185" s="46"/>
      <c r="D185" s="46"/>
      <c r="E185" s="90"/>
      <c r="F185" s="32" t="s">
        <v>677</v>
      </c>
      <c r="G185" s="44">
        <v>55000</v>
      </c>
      <c r="H185" s="44">
        <v>0</v>
      </c>
      <c r="I185" s="44">
        <v>54995</v>
      </c>
      <c r="J185" s="44">
        <v>0</v>
      </c>
      <c r="K185" s="44">
        <v>0</v>
      </c>
      <c r="L185" s="44">
        <v>0</v>
      </c>
      <c r="M185" s="44">
        <f t="shared" si="24"/>
        <v>55000</v>
      </c>
      <c r="N185" s="44">
        <f t="shared" si="25"/>
        <v>54995</v>
      </c>
    </row>
    <row r="186" spans="1:14" ht="51.75" customHeight="1" x14ac:dyDescent="0.2">
      <c r="B186" s="28"/>
      <c r="C186" s="104"/>
      <c r="D186" s="104"/>
      <c r="E186" s="104"/>
      <c r="F186" s="59" t="s">
        <v>568</v>
      </c>
      <c r="G186" s="43">
        <f t="shared" ref="G186:L186" si="28">G187+G188+G189+G191+G192+G193+G194</f>
        <v>1201580</v>
      </c>
      <c r="H186" s="43">
        <f>H187+H188+H189+H191+H192+H193+H194</f>
        <v>0</v>
      </c>
      <c r="I186" s="43">
        <f t="shared" si="28"/>
        <v>1032657.98</v>
      </c>
      <c r="J186" s="43">
        <f t="shared" si="28"/>
        <v>0</v>
      </c>
      <c r="K186" s="43">
        <f t="shared" si="28"/>
        <v>0</v>
      </c>
      <c r="L186" s="43">
        <f t="shared" si="28"/>
        <v>0</v>
      </c>
      <c r="M186" s="43">
        <f t="shared" si="24"/>
        <v>1201580</v>
      </c>
      <c r="N186" s="43">
        <f t="shared" si="25"/>
        <v>1032657.98</v>
      </c>
    </row>
    <row r="187" spans="1:14" s="7" customFormat="1" ht="66.599999999999994" customHeight="1" x14ac:dyDescent="0.2">
      <c r="A187" s="6"/>
      <c r="B187" s="46" t="s">
        <v>90</v>
      </c>
      <c r="C187" s="46" t="s">
        <v>91</v>
      </c>
      <c r="D187" s="46" t="s">
        <v>83</v>
      </c>
      <c r="E187" s="34" t="s">
        <v>92</v>
      </c>
      <c r="F187" s="34" t="s">
        <v>614</v>
      </c>
      <c r="G187" s="44">
        <v>2000</v>
      </c>
      <c r="H187" s="44">
        <v>0</v>
      </c>
      <c r="I187" s="44">
        <v>824.14</v>
      </c>
      <c r="J187" s="44">
        <v>0</v>
      </c>
      <c r="K187" s="44">
        <v>0</v>
      </c>
      <c r="L187" s="44">
        <v>0</v>
      </c>
      <c r="M187" s="44">
        <f t="shared" si="24"/>
        <v>2000</v>
      </c>
      <c r="N187" s="44">
        <f t="shared" si="25"/>
        <v>824.14</v>
      </c>
    </row>
    <row r="188" spans="1:14" ht="78.75" customHeight="1" x14ac:dyDescent="0.25">
      <c r="B188" s="53" t="s">
        <v>97</v>
      </c>
      <c r="C188" s="53" t="s">
        <v>98</v>
      </c>
      <c r="D188" s="53" t="s">
        <v>95</v>
      </c>
      <c r="E188" s="90" t="s">
        <v>99</v>
      </c>
      <c r="F188" s="34" t="s">
        <v>459</v>
      </c>
      <c r="G188" s="44">
        <v>4000</v>
      </c>
      <c r="H188" s="44">
        <v>0</v>
      </c>
      <c r="I188" s="44">
        <v>0</v>
      </c>
      <c r="J188" s="44">
        <v>0</v>
      </c>
      <c r="K188" s="44">
        <v>0</v>
      </c>
      <c r="L188" s="44">
        <v>0</v>
      </c>
      <c r="M188" s="44">
        <f t="shared" si="24"/>
        <v>4000</v>
      </c>
      <c r="N188" s="44">
        <f t="shared" si="25"/>
        <v>0</v>
      </c>
    </row>
    <row r="189" spans="1:14" ht="118.5" customHeight="1" x14ac:dyDescent="0.2">
      <c r="B189" s="46" t="s">
        <v>74</v>
      </c>
      <c r="C189" s="46" t="s">
        <v>75</v>
      </c>
      <c r="D189" s="46" t="s">
        <v>76</v>
      </c>
      <c r="E189" s="50" t="s">
        <v>77</v>
      </c>
      <c r="F189" s="32" t="s">
        <v>460</v>
      </c>
      <c r="G189" s="44">
        <v>23500</v>
      </c>
      <c r="H189" s="44">
        <v>0</v>
      </c>
      <c r="I189" s="44">
        <v>19118.259999999998</v>
      </c>
      <c r="J189" s="44">
        <v>0</v>
      </c>
      <c r="K189" s="44">
        <v>0</v>
      </c>
      <c r="L189" s="44">
        <v>0</v>
      </c>
      <c r="M189" s="44">
        <f t="shared" si="24"/>
        <v>23500</v>
      </c>
      <c r="N189" s="44">
        <f t="shared" si="25"/>
        <v>19118.259999999998</v>
      </c>
    </row>
    <row r="190" spans="1:14" ht="65.25" hidden="1" customHeight="1" x14ac:dyDescent="0.25">
      <c r="B190" s="46" t="s">
        <v>78</v>
      </c>
      <c r="C190" s="46" t="s">
        <v>79</v>
      </c>
      <c r="D190" s="46"/>
      <c r="E190" s="50" t="s">
        <v>80</v>
      </c>
      <c r="F190" s="105"/>
      <c r="G190" s="44"/>
      <c r="H190" s="44"/>
      <c r="I190" s="194"/>
      <c r="J190" s="44"/>
      <c r="K190" s="44"/>
      <c r="L190" s="44"/>
      <c r="M190" s="44">
        <f t="shared" si="24"/>
        <v>0</v>
      </c>
      <c r="N190" s="44">
        <f t="shared" si="25"/>
        <v>0</v>
      </c>
    </row>
    <row r="191" spans="1:14" ht="153" customHeight="1" x14ac:dyDescent="0.25">
      <c r="B191" s="46" t="s">
        <v>81</v>
      </c>
      <c r="C191" s="46" t="s">
        <v>82</v>
      </c>
      <c r="D191" s="46" t="s">
        <v>83</v>
      </c>
      <c r="E191" s="50" t="s">
        <v>84</v>
      </c>
      <c r="F191" s="84" t="s">
        <v>678</v>
      </c>
      <c r="G191" s="44">
        <v>1044480</v>
      </c>
      <c r="H191" s="44">
        <v>0</v>
      </c>
      <c r="I191" s="44">
        <v>910480</v>
      </c>
      <c r="J191" s="44">
        <v>0</v>
      </c>
      <c r="K191" s="44">
        <v>0</v>
      </c>
      <c r="L191" s="44">
        <v>0</v>
      </c>
      <c r="M191" s="44">
        <f t="shared" si="24"/>
        <v>1044480</v>
      </c>
      <c r="N191" s="44">
        <f t="shared" si="25"/>
        <v>910480</v>
      </c>
    </row>
    <row r="192" spans="1:14" ht="79.900000000000006" customHeight="1" x14ac:dyDescent="0.2">
      <c r="B192" s="46" t="s">
        <v>85</v>
      </c>
      <c r="C192" s="46" t="s">
        <v>86</v>
      </c>
      <c r="D192" s="46" t="s">
        <v>83</v>
      </c>
      <c r="E192" s="50" t="s">
        <v>317</v>
      </c>
      <c r="F192" s="32" t="s">
        <v>206</v>
      </c>
      <c r="G192" s="44">
        <v>104600</v>
      </c>
      <c r="H192" s="44">
        <v>0</v>
      </c>
      <c r="I192" s="44">
        <v>92103.58</v>
      </c>
      <c r="J192" s="44">
        <v>0</v>
      </c>
      <c r="K192" s="44">
        <v>0</v>
      </c>
      <c r="L192" s="44">
        <v>0</v>
      </c>
      <c r="M192" s="44">
        <f t="shared" si="24"/>
        <v>104600</v>
      </c>
      <c r="N192" s="44">
        <f t="shared" si="25"/>
        <v>92103.58</v>
      </c>
    </row>
    <row r="193" spans="2:14" ht="152.25" customHeight="1" x14ac:dyDescent="0.25">
      <c r="B193" s="46" t="s">
        <v>107</v>
      </c>
      <c r="C193" s="46" t="s">
        <v>108</v>
      </c>
      <c r="D193" s="46" t="s">
        <v>109</v>
      </c>
      <c r="E193" s="50" t="s">
        <v>110</v>
      </c>
      <c r="F193" s="106" t="s">
        <v>615</v>
      </c>
      <c r="G193" s="44">
        <v>23000</v>
      </c>
      <c r="H193" s="44">
        <v>0</v>
      </c>
      <c r="I193" s="44">
        <v>10132</v>
      </c>
      <c r="J193" s="44">
        <v>0</v>
      </c>
      <c r="K193" s="44">
        <v>0</v>
      </c>
      <c r="L193" s="44">
        <v>0</v>
      </c>
      <c r="M193" s="44">
        <f t="shared" si="24"/>
        <v>23000</v>
      </c>
      <c r="N193" s="44">
        <f t="shared" si="25"/>
        <v>10132</v>
      </c>
    </row>
    <row r="194" spans="2:14" ht="120.75" hidden="1" customHeight="1" x14ac:dyDescent="0.25">
      <c r="B194" s="46" t="s">
        <v>87</v>
      </c>
      <c r="C194" s="46" t="s">
        <v>88</v>
      </c>
      <c r="D194" s="46" t="s">
        <v>35</v>
      </c>
      <c r="E194" s="50" t="s">
        <v>89</v>
      </c>
      <c r="F194" s="97" t="s">
        <v>337</v>
      </c>
      <c r="G194" s="44">
        <v>0</v>
      </c>
      <c r="H194" s="44">
        <v>0</v>
      </c>
      <c r="I194" s="44">
        <v>0</v>
      </c>
      <c r="J194" s="44">
        <v>0</v>
      </c>
      <c r="K194" s="44">
        <v>0</v>
      </c>
      <c r="L194" s="44">
        <v>0</v>
      </c>
      <c r="M194" s="44">
        <f t="shared" si="24"/>
        <v>0</v>
      </c>
      <c r="N194" s="44">
        <f t="shared" si="25"/>
        <v>0</v>
      </c>
    </row>
    <row r="195" spans="2:14" ht="39.75" customHeight="1" x14ac:dyDescent="0.2">
      <c r="B195" s="28"/>
      <c r="C195" s="104"/>
      <c r="D195" s="104"/>
      <c r="E195" s="104"/>
      <c r="F195" s="59" t="s">
        <v>388</v>
      </c>
      <c r="G195" s="43">
        <f t="shared" ref="G195:L195" si="29">G196+G197+G198+G199+G200+G201+G202+G203+G204+G205+G212</f>
        <v>9825841</v>
      </c>
      <c r="H195" s="43">
        <f t="shared" si="29"/>
        <v>0</v>
      </c>
      <c r="I195" s="43">
        <f t="shared" si="29"/>
        <v>8630041.6600000001</v>
      </c>
      <c r="J195" s="43">
        <f t="shared" si="29"/>
        <v>0</v>
      </c>
      <c r="K195" s="43">
        <f t="shared" si="29"/>
        <v>0</v>
      </c>
      <c r="L195" s="43">
        <f t="shared" si="29"/>
        <v>0</v>
      </c>
      <c r="M195" s="43">
        <f t="shared" si="24"/>
        <v>9825841</v>
      </c>
      <c r="N195" s="43">
        <f t="shared" si="25"/>
        <v>8630041.6600000001</v>
      </c>
    </row>
    <row r="196" spans="2:14" ht="76.150000000000006" customHeight="1" x14ac:dyDescent="0.2">
      <c r="B196" s="46" t="s">
        <v>90</v>
      </c>
      <c r="C196" s="46" t="s">
        <v>91</v>
      </c>
      <c r="D196" s="46" t="s">
        <v>83</v>
      </c>
      <c r="E196" s="34" t="s">
        <v>92</v>
      </c>
      <c r="F196" s="34" t="s">
        <v>461</v>
      </c>
      <c r="G196" s="44">
        <v>5000</v>
      </c>
      <c r="H196" s="44">
        <v>0</v>
      </c>
      <c r="I196" s="44">
        <v>4680.34</v>
      </c>
      <c r="J196" s="44">
        <v>0</v>
      </c>
      <c r="K196" s="44">
        <v>0</v>
      </c>
      <c r="L196" s="44">
        <v>0</v>
      </c>
      <c r="M196" s="44">
        <f t="shared" si="24"/>
        <v>5000</v>
      </c>
      <c r="N196" s="44">
        <f t="shared" si="25"/>
        <v>4680.34</v>
      </c>
    </row>
    <row r="197" spans="2:14" ht="46.9" customHeight="1" x14ac:dyDescent="0.2">
      <c r="B197" s="46" t="s">
        <v>93</v>
      </c>
      <c r="C197" s="46" t="s">
        <v>94</v>
      </c>
      <c r="D197" s="46" t="s">
        <v>95</v>
      </c>
      <c r="E197" s="34" t="s">
        <v>96</v>
      </c>
      <c r="F197" s="34" t="s">
        <v>462</v>
      </c>
      <c r="G197" s="44">
        <v>117600</v>
      </c>
      <c r="H197" s="44">
        <v>0</v>
      </c>
      <c r="I197" s="44">
        <v>86622.66</v>
      </c>
      <c r="J197" s="44">
        <v>0</v>
      </c>
      <c r="K197" s="44">
        <v>0</v>
      </c>
      <c r="L197" s="44">
        <v>0</v>
      </c>
      <c r="M197" s="44">
        <f t="shared" si="24"/>
        <v>117600</v>
      </c>
      <c r="N197" s="44">
        <f t="shared" si="25"/>
        <v>86622.66</v>
      </c>
    </row>
    <row r="198" spans="2:14" ht="72.75" customHeight="1" x14ac:dyDescent="0.2">
      <c r="B198" s="46" t="s">
        <v>97</v>
      </c>
      <c r="C198" s="46" t="s">
        <v>98</v>
      </c>
      <c r="D198" s="46" t="s">
        <v>95</v>
      </c>
      <c r="E198" s="50" t="s">
        <v>99</v>
      </c>
      <c r="F198" s="34" t="s">
        <v>463</v>
      </c>
      <c r="G198" s="44">
        <v>5997930</v>
      </c>
      <c r="H198" s="44">
        <v>0</v>
      </c>
      <c r="I198" s="44">
        <v>5359205.03</v>
      </c>
      <c r="J198" s="44">
        <v>0</v>
      </c>
      <c r="K198" s="44">
        <v>0</v>
      </c>
      <c r="L198" s="44">
        <v>0</v>
      </c>
      <c r="M198" s="44">
        <f t="shared" si="24"/>
        <v>5997930</v>
      </c>
      <c r="N198" s="44">
        <f t="shared" si="25"/>
        <v>5359205.03</v>
      </c>
    </row>
    <row r="199" spans="2:14" ht="63" x14ac:dyDescent="0.2">
      <c r="B199" s="46" t="s">
        <v>100</v>
      </c>
      <c r="C199" s="46" t="s">
        <v>101</v>
      </c>
      <c r="D199" s="46" t="s">
        <v>95</v>
      </c>
      <c r="E199" s="50" t="s">
        <v>102</v>
      </c>
      <c r="F199" s="34" t="s">
        <v>464</v>
      </c>
      <c r="G199" s="44">
        <v>80000</v>
      </c>
      <c r="H199" s="44">
        <v>0</v>
      </c>
      <c r="I199" s="44">
        <v>55564.41</v>
      </c>
      <c r="J199" s="44">
        <v>0</v>
      </c>
      <c r="K199" s="44">
        <v>0</v>
      </c>
      <c r="L199" s="44">
        <v>0</v>
      </c>
      <c r="M199" s="44">
        <f t="shared" si="24"/>
        <v>80000</v>
      </c>
      <c r="N199" s="44">
        <f t="shared" si="25"/>
        <v>55564.41</v>
      </c>
    </row>
    <row r="200" spans="2:14" ht="134.25" customHeight="1" x14ac:dyDescent="0.25">
      <c r="B200" s="46" t="s">
        <v>103</v>
      </c>
      <c r="C200" s="46" t="s">
        <v>104</v>
      </c>
      <c r="D200" s="46" t="s">
        <v>105</v>
      </c>
      <c r="E200" s="63" t="s">
        <v>106</v>
      </c>
      <c r="F200" s="34" t="s">
        <v>465</v>
      </c>
      <c r="G200" s="44">
        <v>322000</v>
      </c>
      <c r="H200" s="44">
        <v>0</v>
      </c>
      <c r="I200" s="44">
        <v>301549.12</v>
      </c>
      <c r="J200" s="44">
        <v>0</v>
      </c>
      <c r="K200" s="44">
        <v>0</v>
      </c>
      <c r="L200" s="44">
        <v>0</v>
      </c>
      <c r="M200" s="44">
        <f t="shared" si="24"/>
        <v>322000</v>
      </c>
      <c r="N200" s="44">
        <f t="shared" si="25"/>
        <v>301549.12</v>
      </c>
    </row>
    <row r="201" spans="2:14" ht="114.75" customHeight="1" x14ac:dyDescent="0.25">
      <c r="B201" s="46" t="s">
        <v>74</v>
      </c>
      <c r="C201" s="46" t="s">
        <v>75</v>
      </c>
      <c r="D201" s="46" t="s">
        <v>76</v>
      </c>
      <c r="E201" s="90" t="s">
        <v>77</v>
      </c>
      <c r="F201" s="34" t="s">
        <v>466</v>
      </c>
      <c r="G201" s="44">
        <v>202500</v>
      </c>
      <c r="H201" s="44">
        <v>0</v>
      </c>
      <c r="I201" s="44">
        <v>159652.34</v>
      </c>
      <c r="J201" s="44">
        <v>0</v>
      </c>
      <c r="K201" s="44">
        <v>0</v>
      </c>
      <c r="L201" s="44">
        <v>0</v>
      </c>
      <c r="M201" s="44">
        <f t="shared" si="24"/>
        <v>202500</v>
      </c>
      <c r="N201" s="44">
        <f t="shared" si="25"/>
        <v>159652.34</v>
      </c>
    </row>
    <row r="202" spans="2:14" ht="94.5" customHeight="1" x14ac:dyDescent="0.2">
      <c r="B202" s="46" t="s">
        <v>81</v>
      </c>
      <c r="C202" s="46" t="s">
        <v>82</v>
      </c>
      <c r="D202" s="46" t="s">
        <v>83</v>
      </c>
      <c r="E202" s="50" t="s">
        <v>84</v>
      </c>
      <c r="F202" s="34" t="s">
        <v>616</v>
      </c>
      <c r="G202" s="44">
        <v>236430</v>
      </c>
      <c r="H202" s="44">
        <v>0</v>
      </c>
      <c r="I202" s="44">
        <v>208544.7</v>
      </c>
      <c r="J202" s="44">
        <v>0</v>
      </c>
      <c r="K202" s="44">
        <v>0</v>
      </c>
      <c r="L202" s="44">
        <v>0</v>
      </c>
      <c r="M202" s="44">
        <f t="shared" si="24"/>
        <v>236430</v>
      </c>
      <c r="N202" s="44">
        <f t="shared" si="25"/>
        <v>208544.7</v>
      </c>
    </row>
    <row r="203" spans="2:14" ht="159" customHeight="1" x14ac:dyDescent="0.2">
      <c r="B203" s="46" t="s">
        <v>85</v>
      </c>
      <c r="C203" s="46" t="s">
        <v>86</v>
      </c>
      <c r="D203" s="46" t="s">
        <v>83</v>
      </c>
      <c r="E203" s="50" t="s">
        <v>317</v>
      </c>
      <c r="F203" s="32" t="s">
        <v>207</v>
      </c>
      <c r="G203" s="44">
        <v>368000</v>
      </c>
      <c r="H203" s="44">
        <v>0</v>
      </c>
      <c r="I203" s="44">
        <v>312563.53999999998</v>
      </c>
      <c r="J203" s="44">
        <v>0</v>
      </c>
      <c r="K203" s="44">
        <v>0</v>
      </c>
      <c r="L203" s="44">
        <v>0</v>
      </c>
      <c r="M203" s="44">
        <f t="shared" si="24"/>
        <v>368000</v>
      </c>
      <c r="N203" s="44">
        <f t="shared" si="25"/>
        <v>312563.53999999998</v>
      </c>
    </row>
    <row r="204" spans="2:14" ht="87" customHeight="1" x14ac:dyDescent="0.2">
      <c r="B204" s="46" t="s">
        <v>528</v>
      </c>
      <c r="C204" s="46" t="s">
        <v>529</v>
      </c>
      <c r="D204" s="46" t="s">
        <v>83</v>
      </c>
      <c r="E204" s="50" t="s">
        <v>530</v>
      </c>
      <c r="F204" s="32" t="s">
        <v>679</v>
      </c>
      <c r="G204" s="44">
        <v>460000</v>
      </c>
      <c r="H204" s="44">
        <v>0</v>
      </c>
      <c r="I204" s="44">
        <v>306861.2</v>
      </c>
      <c r="J204" s="44">
        <v>0</v>
      </c>
      <c r="K204" s="44">
        <v>0</v>
      </c>
      <c r="L204" s="44">
        <v>0</v>
      </c>
      <c r="M204" s="44">
        <f t="shared" si="24"/>
        <v>460000</v>
      </c>
      <c r="N204" s="44">
        <f t="shared" si="25"/>
        <v>306861.2</v>
      </c>
    </row>
    <row r="205" spans="2:14" ht="48" customHeight="1" x14ac:dyDescent="0.2">
      <c r="B205" s="46" t="s">
        <v>107</v>
      </c>
      <c r="C205" s="46" t="s">
        <v>108</v>
      </c>
      <c r="D205" s="46" t="s">
        <v>109</v>
      </c>
      <c r="E205" s="50" t="s">
        <v>680</v>
      </c>
      <c r="F205" s="32"/>
      <c r="G205" s="195">
        <f>G206+G207+G208+G209+G210+G211</f>
        <v>2036381</v>
      </c>
      <c r="H205" s="44">
        <v>0</v>
      </c>
      <c r="I205" s="44">
        <f>SUM(I206:I211)</f>
        <v>1834798.32</v>
      </c>
      <c r="J205" s="44">
        <f>SUM(J206:J211)</f>
        <v>0</v>
      </c>
      <c r="K205" s="44">
        <f>SUM(K206:K211)</f>
        <v>0</v>
      </c>
      <c r="L205" s="44">
        <f>SUM(L206:L211)</f>
        <v>0</v>
      </c>
      <c r="M205" s="44">
        <f t="shared" si="24"/>
        <v>2036381</v>
      </c>
      <c r="N205" s="44">
        <f t="shared" si="25"/>
        <v>1834798.32</v>
      </c>
    </row>
    <row r="206" spans="2:14" ht="65.45" customHeight="1" x14ac:dyDescent="0.2">
      <c r="B206" s="46"/>
      <c r="C206" s="46"/>
      <c r="D206" s="46"/>
      <c r="E206" s="50" t="s">
        <v>681</v>
      </c>
      <c r="F206" s="32" t="s">
        <v>469</v>
      </c>
      <c r="G206" s="44">
        <v>56899</v>
      </c>
      <c r="H206" s="44">
        <v>0</v>
      </c>
      <c r="I206" s="44">
        <v>23255.71</v>
      </c>
      <c r="J206" s="44">
        <v>0</v>
      </c>
      <c r="K206" s="44">
        <v>0</v>
      </c>
      <c r="L206" s="44">
        <v>0</v>
      </c>
      <c r="M206" s="44">
        <f t="shared" si="24"/>
        <v>56899</v>
      </c>
      <c r="N206" s="44">
        <f t="shared" si="25"/>
        <v>23255.71</v>
      </c>
    </row>
    <row r="207" spans="2:14" ht="41.25" customHeight="1" x14ac:dyDescent="0.2">
      <c r="B207" s="46"/>
      <c r="C207" s="46"/>
      <c r="D207" s="46"/>
      <c r="E207" s="50"/>
      <c r="F207" s="32" t="s">
        <v>467</v>
      </c>
      <c r="G207" s="44">
        <v>641200</v>
      </c>
      <c r="H207" s="44">
        <v>0</v>
      </c>
      <c r="I207" s="44">
        <v>573110.05000000005</v>
      </c>
      <c r="J207" s="44">
        <v>0</v>
      </c>
      <c r="K207" s="44">
        <v>0</v>
      </c>
      <c r="L207" s="44">
        <v>0</v>
      </c>
      <c r="M207" s="44">
        <f t="shared" si="24"/>
        <v>641200</v>
      </c>
      <c r="N207" s="44">
        <f t="shared" si="25"/>
        <v>573110.05000000005</v>
      </c>
    </row>
    <row r="208" spans="2:14" ht="46.5" customHeight="1" x14ac:dyDescent="0.2">
      <c r="B208" s="46"/>
      <c r="C208" s="46"/>
      <c r="D208" s="46"/>
      <c r="E208" s="50"/>
      <c r="F208" s="32" t="s">
        <v>682</v>
      </c>
      <c r="G208" s="44">
        <v>20000</v>
      </c>
      <c r="H208" s="44">
        <v>0</v>
      </c>
      <c r="I208" s="44">
        <v>11019.39</v>
      </c>
      <c r="J208" s="44">
        <v>0</v>
      </c>
      <c r="K208" s="44">
        <v>0</v>
      </c>
      <c r="L208" s="44">
        <v>0</v>
      </c>
      <c r="M208" s="44">
        <f t="shared" ref="M208:M249" si="30">G208+J208</f>
        <v>20000</v>
      </c>
      <c r="N208" s="44">
        <f t="shared" si="25"/>
        <v>11019.39</v>
      </c>
    </row>
    <row r="209" spans="1:14" ht="64.5" customHeight="1" x14ac:dyDescent="0.2">
      <c r="B209" s="46"/>
      <c r="C209" s="46"/>
      <c r="D209" s="46"/>
      <c r="E209" s="50"/>
      <c r="F209" s="32" t="s">
        <v>683</v>
      </c>
      <c r="G209" s="44">
        <f>225000-79480</f>
        <v>145520</v>
      </c>
      <c r="H209" s="44">
        <v>0</v>
      </c>
      <c r="I209" s="44">
        <v>95231.67</v>
      </c>
      <c r="J209" s="44">
        <v>0</v>
      </c>
      <c r="K209" s="44">
        <v>0</v>
      </c>
      <c r="L209" s="44">
        <v>0</v>
      </c>
      <c r="M209" s="44">
        <f t="shared" si="30"/>
        <v>145520</v>
      </c>
      <c r="N209" s="44">
        <f t="shared" si="25"/>
        <v>95231.67</v>
      </c>
    </row>
    <row r="210" spans="1:14" ht="33" customHeight="1" x14ac:dyDescent="0.2">
      <c r="B210" s="46"/>
      <c r="C210" s="46"/>
      <c r="D210" s="46"/>
      <c r="E210" s="50"/>
      <c r="F210" s="32" t="s">
        <v>468</v>
      </c>
      <c r="G210" s="44">
        <v>204367</v>
      </c>
      <c r="H210" s="44">
        <v>0</v>
      </c>
      <c r="I210" s="44">
        <v>182691.5</v>
      </c>
      <c r="J210" s="44">
        <v>0</v>
      </c>
      <c r="K210" s="44">
        <v>0</v>
      </c>
      <c r="L210" s="44">
        <v>0</v>
      </c>
      <c r="M210" s="44">
        <f t="shared" si="30"/>
        <v>204367</v>
      </c>
      <c r="N210" s="44">
        <f t="shared" si="25"/>
        <v>182691.5</v>
      </c>
    </row>
    <row r="211" spans="1:14" ht="66" customHeight="1" x14ac:dyDescent="0.2">
      <c r="B211" s="46"/>
      <c r="C211" s="46"/>
      <c r="D211" s="46"/>
      <c r="E211" s="50"/>
      <c r="F211" s="34" t="s">
        <v>684</v>
      </c>
      <c r="G211" s="44">
        <v>968395</v>
      </c>
      <c r="H211" s="44">
        <v>0</v>
      </c>
      <c r="I211" s="44">
        <v>949490</v>
      </c>
      <c r="J211" s="44">
        <v>0</v>
      </c>
      <c r="K211" s="44">
        <v>0</v>
      </c>
      <c r="L211" s="44">
        <v>0</v>
      </c>
      <c r="M211" s="44">
        <f t="shared" si="30"/>
        <v>968395</v>
      </c>
      <c r="N211" s="44">
        <f t="shared" si="25"/>
        <v>949490</v>
      </c>
    </row>
    <row r="212" spans="1:14" ht="77.45" hidden="1" customHeight="1" x14ac:dyDescent="0.2">
      <c r="B212" s="46" t="s">
        <v>87</v>
      </c>
      <c r="C212" s="46" t="s">
        <v>88</v>
      </c>
      <c r="D212" s="46" t="s">
        <v>35</v>
      </c>
      <c r="E212" s="50" t="s">
        <v>89</v>
      </c>
      <c r="F212" s="32"/>
      <c r="G212" s="44">
        <f t="shared" ref="G212:L212" si="31">G214+G215</f>
        <v>0</v>
      </c>
      <c r="H212" s="44">
        <v>0</v>
      </c>
      <c r="I212" s="44">
        <f t="shared" si="31"/>
        <v>0</v>
      </c>
      <c r="J212" s="44">
        <f t="shared" si="31"/>
        <v>0</v>
      </c>
      <c r="K212" s="44">
        <f t="shared" si="31"/>
        <v>0</v>
      </c>
      <c r="L212" s="44">
        <f t="shared" si="31"/>
        <v>0</v>
      </c>
      <c r="M212" s="44">
        <f t="shared" si="30"/>
        <v>0</v>
      </c>
      <c r="N212" s="44">
        <f t="shared" si="25"/>
        <v>0</v>
      </c>
    </row>
    <row r="213" spans="1:14" ht="66.599999999999994" hidden="1" customHeight="1" x14ac:dyDescent="0.25">
      <c r="B213" s="73"/>
      <c r="C213" s="73"/>
      <c r="D213" s="73"/>
      <c r="E213" s="74"/>
      <c r="F213" s="85" t="s">
        <v>343</v>
      </c>
      <c r="G213" s="191"/>
      <c r="H213" s="191"/>
      <c r="I213" s="191"/>
      <c r="J213" s="191"/>
      <c r="K213" s="191"/>
      <c r="L213" s="44"/>
      <c r="M213" s="44">
        <f t="shared" si="30"/>
        <v>0</v>
      </c>
      <c r="N213" s="44">
        <f t="shared" si="25"/>
        <v>0</v>
      </c>
    </row>
    <row r="214" spans="1:14" ht="61.9" hidden="1" customHeight="1" x14ac:dyDescent="0.2">
      <c r="B214" s="46"/>
      <c r="C214" s="46"/>
      <c r="D214" s="46"/>
      <c r="E214" s="50"/>
      <c r="F214" s="32" t="s">
        <v>456</v>
      </c>
      <c r="G214" s="44">
        <v>0</v>
      </c>
      <c r="H214" s="44">
        <v>0</v>
      </c>
      <c r="I214" s="44">
        <v>0</v>
      </c>
      <c r="J214" s="44">
        <v>0</v>
      </c>
      <c r="K214" s="44">
        <v>0</v>
      </c>
      <c r="L214" s="44">
        <v>0</v>
      </c>
      <c r="M214" s="44">
        <f t="shared" si="30"/>
        <v>0</v>
      </c>
      <c r="N214" s="44">
        <f t="shared" si="25"/>
        <v>0</v>
      </c>
    </row>
    <row r="215" spans="1:14" ht="0.6" hidden="1" customHeight="1" x14ac:dyDescent="0.2">
      <c r="B215" s="46"/>
      <c r="C215" s="46"/>
      <c r="D215" s="46"/>
      <c r="E215" s="50"/>
      <c r="F215" s="32" t="s">
        <v>457</v>
      </c>
      <c r="G215" s="44">
        <v>0</v>
      </c>
      <c r="H215" s="44">
        <v>0</v>
      </c>
      <c r="I215" s="44">
        <v>0</v>
      </c>
      <c r="J215" s="44">
        <v>0</v>
      </c>
      <c r="K215" s="44">
        <v>0</v>
      </c>
      <c r="L215" s="44">
        <v>0</v>
      </c>
      <c r="M215" s="44">
        <f t="shared" si="30"/>
        <v>0</v>
      </c>
      <c r="N215" s="44">
        <f t="shared" si="25"/>
        <v>0</v>
      </c>
    </row>
    <row r="216" spans="1:14" ht="92.45" hidden="1" customHeight="1" x14ac:dyDescent="0.2">
      <c r="B216" s="46"/>
      <c r="C216" s="46"/>
      <c r="D216" s="46"/>
      <c r="E216" s="50"/>
      <c r="F216" s="59" t="s">
        <v>346</v>
      </c>
      <c r="G216" s="43" t="e">
        <f>G218+G219+G223+G224+G222+G221+G220+G217</f>
        <v>#REF!</v>
      </c>
      <c r="H216" s="43"/>
      <c r="I216" s="43"/>
      <c r="J216" s="43">
        <f>J218+J219+J223+J224+J222+J221+J220+J217</f>
        <v>0</v>
      </c>
      <c r="K216" s="43"/>
      <c r="L216" s="43"/>
      <c r="M216" s="44" t="e">
        <f t="shared" si="30"/>
        <v>#REF!</v>
      </c>
      <c r="N216" s="44">
        <f t="shared" si="25"/>
        <v>0</v>
      </c>
    </row>
    <row r="217" spans="1:14" ht="51.6" hidden="1" customHeight="1" x14ac:dyDescent="0.25">
      <c r="B217" s="53" t="s">
        <v>235</v>
      </c>
      <c r="C217" s="53" t="s">
        <v>236</v>
      </c>
      <c r="D217" s="53" t="s">
        <v>237</v>
      </c>
      <c r="E217" s="63" t="s">
        <v>238</v>
      </c>
      <c r="F217" s="59"/>
      <c r="G217" s="44" t="e">
        <f>#REF!+J217</f>
        <v>#REF!</v>
      </c>
      <c r="H217" s="44"/>
      <c r="I217" s="44"/>
      <c r="J217" s="44"/>
      <c r="K217" s="44"/>
      <c r="L217" s="44"/>
      <c r="M217" s="44" t="e">
        <f t="shared" si="30"/>
        <v>#REF!</v>
      </c>
      <c r="N217" s="44">
        <f t="shared" si="25"/>
        <v>0</v>
      </c>
    </row>
    <row r="218" spans="1:14" ht="54.75" hidden="1" customHeight="1" x14ac:dyDescent="0.25">
      <c r="B218" s="30" t="s">
        <v>67</v>
      </c>
      <c r="C218" s="91" t="s">
        <v>214</v>
      </c>
      <c r="D218" s="91" t="s">
        <v>146</v>
      </c>
      <c r="E218" s="54" t="s">
        <v>217</v>
      </c>
      <c r="F218" s="32" t="s">
        <v>224</v>
      </c>
      <c r="G218" s="44" t="e">
        <f>#REF!+J218</f>
        <v>#REF!</v>
      </c>
      <c r="H218" s="44"/>
      <c r="I218" s="44"/>
      <c r="J218" s="44"/>
      <c r="K218" s="44"/>
      <c r="L218" s="44"/>
      <c r="M218" s="44" t="e">
        <f t="shared" si="30"/>
        <v>#REF!</v>
      </c>
      <c r="N218" s="44">
        <f t="shared" si="25"/>
        <v>0</v>
      </c>
    </row>
    <row r="219" spans="1:14" ht="54.75" hidden="1" customHeight="1" x14ac:dyDescent="0.25">
      <c r="B219" s="91" t="s">
        <v>67</v>
      </c>
      <c r="C219" s="30" t="s">
        <v>68</v>
      </c>
      <c r="D219" s="30" t="s">
        <v>69</v>
      </c>
      <c r="E219" s="34" t="s">
        <v>318</v>
      </c>
      <c r="F219" s="32" t="s">
        <v>204</v>
      </c>
      <c r="G219" s="44" t="e">
        <f>#REF!+J219</f>
        <v>#REF!</v>
      </c>
      <c r="H219" s="44"/>
      <c r="I219" s="44"/>
      <c r="J219" s="44"/>
      <c r="K219" s="44"/>
      <c r="L219" s="44"/>
      <c r="M219" s="44" t="e">
        <f t="shared" si="30"/>
        <v>#REF!</v>
      </c>
      <c r="N219" s="44">
        <f t="shared" si="25"/>
        <v>0</v>
      </c>
    </row>
    <row r="220" spans="1:14" ht="54.75" hidden="1" customHeight="1" x14ac:dyDescent="0.25">
      <c r="B220" s="91" t="s">
        <v>234</v>
      </c>
      <c r="C220" s="53" t="s">
        <v>232</v>
      </c>
      <c r="D220" s="53" t="s">
        <v>211</v>
      </c>
      <c r="E220" s="63" t="s">
        <v>233</v>
      </c>
      <c r="F220" s="32"/>
      <c r="G220" s="44" t="e">
        <f>#REF!+J220</f>
        <v>#REF!</v>
      </c>
      <c r="H220" s="44"/>
      <c r="I220" s="44"/>
      <c r="J220" s="44"/>
      <c r="K220" s="44"/>
      <c r="L220" s="44"/>
      <c r="M220" s="44" t="e">
        <f t="shared" si="30"/>
        <v>#REF!</v>
      </c>
      <c r="N220" s="44">
        <f t="shared" si="25"/>
        <v>0</v>
      </c>
    </row>
    <row r="221" spans="1:14" ht="54.75" hidden="1" customHeight="1" x14ac:dyDescent="0.25">
      <c r="B221" s="91" t="s">
        <v>157</v>
      </c>
      <c r="C221" s="91" t="s">
        <v>158</v>
      </c>
      <c r="D221" s="53" t="s">
        <v>117</v>
      </c>
      <c r="E221" s="63" t="s">
        <v>231</v>
      </c>
      <c r="F221" s="32"/>
      <c r="G221" s="44" t="e">
        <f>#REF!+J221</f>
        <v>#REF!</v>
      </c>
      <c r="H221" s="44"/>
      <c r="I221" s="44"/>
      <c r="J221" s="44"/>
      <c r="K221" s="44"/>
      <c r="L221" s="44"/>
      <c r="M221" s="44" t="e">
        <f t="shared" si="30"/>
        <v>#REF!</v>
      </c>
      <c r="N221" s="44">
        <f t="shared" si="25"/>
        <v>0</v>
      </c>
    </row>
    <row r="222" spans="1:14" s="14" customFormat="1" ht="27.75" hidden="1" customHeight="1" x14ac:dyDescent="0.3">
      <c r="A222" s="13"/>
      <c r="B222" s="107"/>
      <c r="C222" s="53" t="s">
        <v>132</v>
      </c>
      <c r="D222" s="53" t="s">
        <v>133</v>
      </c>
      <c r="E222" s="63" t="s">
        <v>134</v>
      </c>
      <c r="F222" s="32"/>
      <c r="G222" s="44" t="e">
        <f>#REF!+J222</f>
        <v>#REF!</v>
      </c>
      <c r="H222" s="44"/>
      <c r="I222" s="44"/>
      <c r="J222" s="44"/>
      <c r="K222" s="44"/>
      <c r="L222" s="44"/>
      <c r="M222" s="44" t="e">
        <f t="shared" si="30"/>
        <v>#REF!</v>
      </c>
      <c r="N222" s="44">
        <f t="shared" si="25"/>
        <v>0</v>
      </c>
    </row>
    <row r="223" spans="1:14" s="7" customFormat="1" ht="48.75" hidden="1" customHeight="1" x14ac:dyDescent="0.25">
      <c r="A223" s="6"/>
      <c r="B223" s="53" t="s">
        <v>87</v>
      </c>
      <c r="C223" s="53" t="s">
        <v>88</v>
      </c>
      <c r="D223" s="53" t="s">
        <v>35</v>
      </c>
      <c r="E223" s="90" t="s">
        <v>89</v>
      </c>
      <c r="F223" s="32" t="s">
        <v>222</v>
      </c>
      <c r="G223" s="44" t="e">
        <f>#REF!+J223</f>
        <v>#REF!</v>
      </c>
      <c r="H223" s="44"/>
      <c r="I223" s="44"/>
      <c r="J223" s="44"/>
      <c r="K223" s="44"/>
      <c r="L223" s="44"/>
      <c r="M223" s="44" t="e">
        <f t="shared" si="30"/>
        <v>#REF!</v>
      </c>
      <c r="N223" s="44">
        <f t="shared" si="25"/>
        <v>0</v>
      </c>
    </row>
    <row r="224" spans="1:14" s="7" customFormat="1" ht="54.75" hidden="1" customHeight="1" x14ac:dyDescent="0.25">
      <c r="A224" s="6"/>
      <c r="B224" s="53" t="s">
        <v>219</v>
      </c>
      <c r="C224" s="53" t="s">
        <v>220</v>
      </c>
      <c r="D224" s="53" t="s">
        <v>35</v>
      </c>
      <c r="E224" s="90" t="s">
        <v>221</v>
      </c>
      <c r="F224" s="32" t="s">
        <v>223</v>
      </c>
      <c r="G224" s="44" t="e">
        <f>#REF!+J224</f>
        <v>#REF!</v>
      </c>
      <c r="H224" s="44"/>
      <c r="I224" s="44"/>
      <c r="J224" s="44"/>
      <c r="K224" s="44"/>
      <c r="L224" s="44"/>
      <c r="M224" s="44" t="e">
        <f t="shared" si="30"/>
        <v>#REF!</v>
      </c>
      <c r="N224" s="44">
        <f t="shared" si="25"/>
        <v>0</v>
      </c>
    </row>
    <row r="225" spans="1:14" s="7" customFormat="1" ht="63.75" hidden="1" customHeight="1" x14ac:dyDescent="0.2">
      <c r="A225" s="6"/>
      <c r="B225" s="107"/>
      <c r="C225" s="46"/>
      <c r="D225" s="46"/>
      <c r="E225" s="50"/>
      <c r="F225" s="32"/>
      <c r="G225" s="44"/>
      <c r="H225" s="44"/>
      <c r="I225" s="44"/>
      <c r="J225" s="44"/>
      <c r="K225" s="44"/>
      <c r="L225" s="44"/>
      <c r="M225" s="44">
        <f t="shared" si="30"/>
        <v>0</v>
      </c>
      <c r="N225" s="44">
        <f t="shared" si="25"/>
        <v>0</v>
      </c>
    </row>
    <row r="226" spans="1:14" s="7" customFormat="1" ht="55.5" customHeight="1" x14ac:dyDescent="0.2">
      <c r="A226" s="6"/>
      <c r="B226" s="109" t="s">
        <v>494</v>
      </c>
      <c r="C226" s="46" t="s">
        <v>488</v>
      </c>
      <c r="D226" s="46" t="s">
        <v>43</v>
      </c>
      <c r="E226" s="50" t="s">
        <v>487</v>
      </c>
      <c r="F226" s="59" t="s">
        <v>489</v>
      </c>
      <c r="G226" s="43">
        <f t="shared" ref="G226:L226" si="32">G228+G231+G230+G229</f>
        <v>20195000</v>
      </c>
      <c r="H226" s="43">
        <f t="shared" si="32"/>
        <v>0</v>
      </c>
      <c r="I226" s="43">
        <f t="shared" si="32"/>
        <v>19885147.199999999</v>
      </c>
      <c r="J226" s="43">
        <f t="shared" si="32"/>
        <v>0</v>
      </c>
      <c r="K226" s="43">
        <f t="shared" si="32"/>
        <v>0</v>
      </c>
      <c r="L226" s="43">
        <f t="shared" si="32"/>
        <v>0</v>
      </c>
      <c r="M226" s="43">
        <f t="shared" si="30"/>
        <v>20195000</v>
      </c>
      <c r="N226" s="43">
        <f>I226+L226</f>
        <v>19885147.199999999</v>
      </c>
    </row>
    <row r="227" spans="1:14" s="7" customFormat="1" ht="46.5" hidden="1" customHeight="1" x14ac:dyDescent="0.2">
      <c r="A227" s="6"/>
      <c r="B227" s="108"/>
      <c r="C227" s="46"/>
      <c r="D227" s="46"/>
      <c r="E227" s="50"/>
      <c r="F227" s="32"/>
      <c r="G227" s="44"/>
      <c r="H227" s="44"/>
      <c r="I227" s="44"/>
      <c r="J227" s="43">
        <v>0</v>
      </c>
      <c r="K227" s="43">
        <v>0</v>
      </c>
      <c r="L227" s="43">
        <v>0</v>
      </c>
      <c r="M227" s="43"/>
      <c r="N227" s="43"/>
    </row>
    <row r="228" spans="1:14" s="7" customFormat="1" ht="25.5" customHeight="1" x14ac:dyDescent="0.2">
      <c r="A228" s="6"/>
      <c r="B228" s="109"/>
      <c r="C228" s="46"/>
      <c r="D228" s="46"/>
      <c r="E228" s="50"/>
      <c r="F228" s="32" t="s">
        <v>555</v>
      </c>
      <c r="G228" s="44">
        <v>220147.20000000001</v>
      </c>
      <c r="H228" s="44">
        <v>0</v>
      </c>
      <c r="I228" s="44">
        <v>220147.20000000001</v>
      </c>
      <c r="J228" s="44">
        <v>0</v>
      </c>
      <c r="K228" s="44">
        <v>0</v>
      </c>
      <c r="L228" s="44">
        <v>0</v>
      </c>
      <c r="M228" s="44">
        <f t="shared" si="30"/>
        <v>220147.20000000001</v>
      </c>
      <c r="N228" s="44">
        <f t="shared" si="25"/>
        <v>220147.20000000001</v>
      </c>
    </row>
    <row r="229" spans="1:14" s="7" customFormat="1" ht="51" customHeight="1" x14ac:dyDescent="0.2">
      <c r="A229" s="6"/>
      <c r="B229" s="109"/>
      <c r="C229" s="46"/>
      <c r="D229" s="46"/>
      <c r="E229" s="50"/>
      <c r="F229" s="32" t="s">
        <v>569</v>
      </c>
      <c r="G229" s="44">
        <v>50000</v>
      </c>
      <c r="H229" s="44">
        <v>0</v>
      </c>
      <c r="I229" s="44">
        <v>10000</v>
      </c>
      <c r="J229" s="44">
        <v>0</v>
      </c>
      <c r="K229" s="44">
        <v>0</v>
      </c>
      <c r="L229" s="44">
        <v>0</v>
      </c>
      <c r="M229" s="44">
        <f t="shared" si="30"/>
        <v>50000</v>
      </c>
      <c r="N229" s="44">
        <f t="shared" si="25"/>
        <v>10000</v>
      </c>
    </row>
    <row r="230" spans="1:14" s="7" customFormat="1" ht="56.45" customHeight="1" x14ac:dyDescent="0.2">
      <c r="A230" s="6"/>
      <c r="B230" s="109"/>
      <c r="C230" s="46"/>
      <c r="D230" s="46"/>
      <c r="E230" s="50"/>
      <c r="F230" s="32" t="s">
        <v>685</v>
      </c>
      <c r="G230" s="44">
        <v>16600000</v>
      </c>
      <c r="H230" s="44">
        <v>0</v>
      </c>
      <c r="I230" s="44">
        <v>16500000</v>
      </c>
      <c r="J230" s="44">
        <v>0</v>
      </c>
      <c r="K230" s="44">
        <v>0</v>
      </c>
      <c r="L230" s="44">
        <v>0</v>
      </c>
      <c r="M230" s="44">
        <f t="shared" si="30"/>
        <v>16600000</v>
      </c>
      <c r="N230" s="44">
        <f t="shared" si="25"/>
        <v>16500000</v>
      </c>
    </row>
    <row r="231" spans="1:14" s="7" customFormat="1" ht="49.15" customHeight="1" x14ac:dyDescent="0.2">
      <c r="A231" s="6"/>
      <c r="B231" s="109"/>
      <c r="C231" s="46"/>
      <c r="D231" s="46"/>
      <c r="E231" s="50"/>
      <c r="F231" s="32" t="s">
        <v>556</v>
      </c>
      <c r="G231" s="44">
        <v>3324852.8</v>
      </c>
      <c r="H231" s="44">
        <v>0</v>
      </c>
      <c r="I231" s="44">
        <v>3155000</v>
      </c>
      <c r="J231" s="44">
        <v>0</v>
      </c>
      <c r="K231" s="44">
        <v>0</v>
      </c>
      <c r="L231" s="44">
        <v>0</v>
      </c>
      <c r="M231" s="44">
        <f t="shared" si="30"/>
        <v>3324852.8</v>
      </c>
      <c r="N231" s="44">
        <f t="shared" si="25"/>
        <v>3155000</v>
      </c>
    </row>
    <row r="232" spans="1:14" s="7" customFormat="1" ht="34.5" customHeight="1" x14ac:dyDescent="0.2">
      <c r="A232" s="6"/>
      <c r="B232" s="28"/>
      <c r="C232" s="104"/>
      <c r="D232" s="104"/>
      <c r="E232" s="104" t="s">
        <v>7</v>
      </c>
      <c r="F232" s="59"/>
      <c r="G232" s="43">
        <f>G226+G195+G186+G176+G174+G180</f>
        <v>32945320.870000001</v>
      </c>
      <c r="H232" s="43">
        <f t="shared" ref="H232:N232" si="33">H226+H195+H186+H176+H174+H180</f>
        <v>1479999.87</v>
      </c>
      <c r="I232" s="43">
        <f t="shared" si="33"/>
        <v>31258631.040000003</v>
      </c>
      <c r="J232" s="43">
        <f t="shared" si="33"/>
        <v>0</v>
      </c>
      <c r="K232" s="43">
        <f t="shared" si="33"/>
        <v>0</v>
      </c>
      <c r="L232" s="43">
        <f t="shared" si="33"/>
        <v>0</v>
      </c>
      <c r="M232" s="43">
        <f t="shared" si="33"/>
        <v>32945320.870000001</v>
      </c>
      <c r="N232" s="43">
        <f t="shared" si="33"/>
        <v>31258631.040000003</v>
      </c>
    </row>
    <row r="233" spans="1:14" s="7" customFormat="1" ht="54.75" customHeight="1" x14ac:dyDescent="0.25">
      <c r="A233" s="6"/>
      <c r="B233" s="30" t="s">
        <v>152</v>
      </c>
      <c r="C233" s="104"/>
      <c r="D233" s="104"/>
      <c r="E233" s="110" t="s">
        <v>196</v>
      </c>
      <c r="F233" s="59"/>
      <c r="G233" s="43"/>
      <c r="H233" s="43"/>
      <c r="I233" s="43"/>
      <c r="J233" s="43"/>
      <c r="K233" s="43"/>
      <c r="L233" s="43"/>
      <c r="M233" s="44"/>
      <c r="N233" s="44"/>
    </row>
    <row r="234" spans="1:14" s="7" customFormat="1" ht="56.25" hidden="1" customHeight="1" x14ac:dyDescent="0.25">
      <c r="A234" s="6"/>
      <c r="B234" s="30" t="s">
        <v>153</v>
      </c>
      <c r="C234" s="104"/>
      <c r="D234" s="104"/>
      <c r="E234" s="90" t="s">
        <v>196</v>
      </c>
      <c r="F234" s="59"/>
      <c r="G234" s="43"/>
      <c r="H234" s="43"/>
      <c r="I234" s="43"/>
      <c r="J234" s="43"/>
      <c r="K234" s="43"/>
      <c r="L234" s="43"/>
      <c r="M234" s="44"/>
      <c r="N234" s="44"/>
    </row>
    <row r="235" spans="1:14" s="7" customFormat="1" ht="42" customHeight="1" x14ac:dyDescent="0.2">
      <c r="A235" s="6"/>
      <c r="B235" s="111"/>
      <c r="C235" s="111"/>
      <c r="D235" s="111"/>
      <c r="E235" s="111"/>
      <c r="F235" s="59" t="s">
        <v>307</v>
      </c>
      <c r="G235" s="43">
        <f>G236+G237+G244</f>
        <v>2168821</v>
      </c>
      <c r="H235" s="43">
        <f t="shared" ref="H235:N235" si="34">H236+H237+H244</f>
        <v>0</v>
      </c>
      <c r="I235" s="43">
        <f t="shared" si="34"/>
        <v>1947572.83</v>
      </c>
      <c r="J235" s="43">
        <f t="shared" si="34"/>
        <v>700923.77</v>
      </c>
      <c r="K235" s="43">
        <f t="shared" si="34"/>
        <v>664223.77</v>
      </c>
      <c r="L235" s="43">
        <f t="shared" si="34"/>
        <v>700923.77</v>
      </c>
      <c r="M235" s="43">
        <f t="shared" si="34"/>
        <v>2869744.77</v>
      </c>
      <c r="N235" s="43">
        <f t="shared" si="34"/>
        <v>2648496.6</v>
      </c>
    </row>
    <row r="236" spans="1:14" s="7" customFormat="1" ht="99.75" customHeight="1" x14ac:dyDescent="0.2">
      <c r="A236" s="6"/>
      <c r="B236" s="46" t="s">
        <v>182</v>
      </c>
      <c r="C236" s="46" t="s">
        <v>183</v>
      </c>
      <c r="D236" s="46" t="s">
        <v>117</v>
      </c>
      <c r="E236" s="34" t="s">
        <v>184</v>
      </c>
      <c r="F236" s="32" t="s">
        <v>686</v>
      </c>
      <c r="G236" s="44">
        <v>2117821</v>
      </c>
      <c r="H236" s="44">
        <v>0</v>
      </c>
      <c r="I236" s="44">
        <v>1946574.33</v>
      </c>
      <c r="J236" s="44">
        <v>36700</v>
      </c>
      <c r="K236" s="44">
        <v>0</v>
      </c>
      <c r="L236" s="44">
        <v>36700</v>
      </c>
      <c r="M236" s="44">
        <f t="shared" si="30"/>
        <v>2154521</v>
      </c>
      <c r="N236" s="44">
        <f t="shared" si="25"/>
        <v>1983274.33</v>
      </c>
    </row>
    <row r="237" spans="1:14" s="7" customFormat="1" ht="47.25" x14ac:dyDescent="0.2">
      <c r="A237" s="6"/>
      <c r="B237" s="46" t="s">
        <v>168</v>
      </c>
      <c r="C237" s="46" t="s">
        <v>169</v>
      </c>
      <c r="D237" s="46" t="s">
        <v>117</v>
      </c>
      <c r="E237" s="34" t="s">
        <v>170</v>
      </c>
      <c r="F237" s="32" t="s">
        <v>713</v>
      </c>
      <c r="G237" s="44">
        <v>51000</v>
      </c>
      <c r="H237" s="44">
        <v>0</v>
      </c>
      <c r="I237" s="195">
        <v>998.5</v>
      </c>
      <c r="J237" s="44">
        <v>0</v>
      </c>
      <c r="K237" s="44">
        <v>0</v>
      </c>
      <c r="L237" s="44">
        <v>0</v>
      </c>
      <c r="M237" s="44">
        <f t="shared" si="30"/>
        <v>51000</v>
      </c>
      <c r="N237" s="44">
        <f t="shared" ref="N237:N307" si="35">I237+L237</f>
        <v>998.5</v>
      </c>
    </row>
    <row r="238" spans="1:14" s="7" customFormat="1" ht="30.75" hidden="1" customHeight="1" x14ac:dyDescent="0.2">
      <c r="A238" s="6"/>
      <c r="B238" s="46" t="s">
        <v>273</v>
      </c>
      <c r="C238" s="46" t="s">
        <v>274</v>
      </c>
      <c r="D238" s="46" t="s">
        <v>5</v>
      </c>
      <c r="E238" s="34" t="s">
        <v>275</v>
      </c>
      <c r="F238" s="32"/>
      <c r="G238" s="44"/>
      <c r="H238" s="44"/>
      <c r="I238" s="44"/>
      <c r="J238" s="44"/>
      <c r="K238" s="44"/>
      <c r="L238" s="44"/>
      <c r="M238" s="44">
        <f t="shared" si="30"/>
        <v>0</v>
      </c>
      <c r="N238" s="44">
        <f t="shared" si="35"/>
        <v>0</v>
      </c>
    </row>
    <row r="239" spans="1:14" ht="63" hidden="1" customHeight="1" x14ac:dyDescent="0.2">
      <c r="B239" s="46"/>
      <c r="C239" s="46"/>
      <c r="D239" s="46"/>
      <c r="E239" s="34"/>
      <c r="F239" s="59" t="s">
        <v>212</v>
      </c>
      <c r="G239" s="44">
        <f>G240</f>
        <v>0</v>
      </c>
      <c r="H239" s="44"/>
      <c r="I239" s="44"/>
      <c r="J239" s="44">
        <f>J240</f>
        <v>0</v>
      </c>
      <c r="K239" s="44"/>
      <c r="L239" s="44"/>
      <c r="M239" s="44">
        <f t="shared" si="30"/>
        <v>0</v>
      </c>
      <c r="N239" s="44">
        <f t="shared" si="35"/>
        <v>0</v>
      </c>
    </row>
    <row r="240" spans="1:14" ht="62.25" hidden="1" customHeight="1" x14ac:dyDescent="0.2">
      <c r="B240" s="46" t="s">
        <v>182</v>
      </c>
      <c r="C240" s="46" t="s">
        <v>183</v>
      </c>
      <c r="D240" s="46" t="s">
        <v>117</v>
      </c>
      <c r="E240" s="34" t="s">
        <v>184</v>
      </c>
      <c r="F240" s="32"/>
      <c r="G240" s="44"/>
      <c r="H240" s="44"/>
      <c r="I240" s="44"/>
      <c r="J240" s="44"/>
      <c r="K240" s="44"/>
      <c r="L240" s="44"/>
      <c r="M240" s="44">
        <f t="shared" si="30"/>
        <v>0</v>
      </c>
      <c r="N240" s="44">
        <f t="shared" si="35"/>
        <v>0</v>
      </c>
    </row>
    <row r="241" spans="1:14" ht="49.5" hidden="1" customHeight="1" x14ac:dyDescent="0.2">
      <c r="B241" s="46"/>
      <c r="C241" s="46"/>
      <c r="D241" s="46"/>
      <c r="E241" s="34"/>
      <c r="F241" s="59" t="s">
        <v>216</v>
      </c>
      <c r="G241" s="44">
        <f>SUM(G242:G243)</f>
        <v>0</v>
      </c>
      <c r="H241" s="44"/>
      <c r="I241" s="44"/>
      <c r="J241" s="44">
        <f>J242+J243</f>
        <v>0</v>
      </c>
      <c r="K241" s="44"/>
      <c r="L241" s="44"/>
      <c r="M241" s="44">
        <f t="shared" si="30"/>
        <v>0</v>
      </c>
      <c r="N241" s="44">
        <f t="shared" si="35"/>
        <v>0</v>
      </c>
    </row>
    <row r="242" spans="1:14" ht="70.150000000000006" hidden="1" customHeight="1" x14ac:dyDescent="0.25">
      <c r="B242" s="46" t="s">
        <v>242</v>
      </c>
      <c r="C242" s="46" t="s">
        <v>236</v>
      </c>
      <c r="D242" s="46" t="s">
        <v>237</v>
      </c>
      <c r="E242" s="63" t="s">
        <v>240</v>
      </c>
      <c r="F242" s="32"/>
      <c r="G242" s="44"/>
      <c r="H242" s="44"/>
      <c r="I242" s="44"/>
      <c r="J242" s="44"/>
      <c r="K242" s="44"/>
      <c r="L242" s="44"/>
      <c r="M242" s="44">
        <f t="shared" si="30"/>
        <v>0</v>
      </c>
      <c r="N242" s="44">
        <f t="shared" si="35"/>
        <v>0</v>
      </c>
    </row>
    <row r="243" spans="1:14" ht="57" hidden="1" customHeight="1" x14ac:dyDescent="0.2">
      <c r="B243" s="28" t="s">
        <v>182</v>
      </c>
      <c r="C243" s="28" t="s">
        <v>183</v>
      </c>
      <c r="D243" s="28" t="s">
        <v>117</v>
      </c>
      <c r="E243" s="34" t="s">
        <v>272</v>
      </c>
      <c r="F243" s="32"/>
      <c r="G243" s="44"/>
      <c r="H243" s="44"/>
      <c r="I243" s="44"/>
      <c r="J243" s="44"/>
      <c r="K243" s="44"/>
      <c r="L243" s="44"/>
      <c r="M243" s="44">
        <f t="shared" si="30"/>
        <v>0</v>
      </c>
      <c r="N243" s="44">
        <f t="shared" si="35"/>
        <v>0</v>
      </c>
    </row>
    <row r="244" spans="1:14" ht="57" customHeight="1" x14ac:dyDescent="0.2">
      <c r="B244" s="28">
        <v>917323</v>
      </c>
      <c r="C244" s="172">
        <v>7323</v>
      </c>
      <c r="D244" s="172">
        <v>443</v>
      </c>
      <c r="E244" s="34" t="s">
        <v>617</v>
      </c>
      <c r="F244" s="32" t="s">
        <v>618</v>
      </c>
      <c r="G244" s="44">
        <v>0</v>
      </c>
      <c r="H244" s="44"/>
      <c r="I244" s="44">
        <v>0</v>
      </c>
      <c r="J244" s="44">
        <v>664223.77</v>
      </c>
      <c r="K244" s="44">
        <v>664223.77</v>
      </c>
      <c r="L244" s="44">
        <v>664223.77</v>
      </c>
      <c r="M244" s="44">
        <f t="shared" si="30"/>
        <v>664223.77</v>
      </c>
      <c r="N244" s="44">
        <f t="shared" si="35"/>
        <v>664223.77</v>
      </c>
    </row>
    <row r="245" spans="1:14" ht="53.45" customHeight="1" x14ac:dyDescent="0.2">
      <c r="B245" s="28"/>
      <c r="C245" s="28"/>
      <c r="D245" s="28"/>
      <c r="E245" s="34"/>
      <c r="F245" s="59" t="s">
        <v>540</v>
      </c>
      <c r="G245" s="43">
        <f t="shared" ref="G245:L245" si="36">G246</f>
        <v>19364</v>
      </c>
      <c r="H245" s="43">
        <f t="shared" si="36"/>
        <v>0</v>
      </c>
      <c r="I245" s="43">
        <f t="shared" si="36"/>
        <v>19363.68</v>
      </c>
      <c r="J245" s="43">
        <f t="shared" si="36"/>
        <v>0</v>
      </c>
      <c r="K245" s="43">
        <f t="shared" si="36"/>
        <v>0</v>
      </c>
      <c r="L245" s="43">
        <f t="shared" si="36"/>
        <v>0</v>
      </c>
      <c r="M245" s="43">
        <f t="shared" si="30"/>
        <v>19364</v>
      </c>
      <c r="N245" s="43">
        <f t="shared" si="35"/>
        <v>19363.68</v>
      </c>
    </row>
    <row r="246" spans="1:14" ht="34.9" customHeight="1" x14ac:dyDescent="0.2">
      <c r="B246" s="112" t="s">
        <v>535</v>
      </c>
      <c r="C246" s="46" t="s">
        <v>488</v>
      </c>
      <c r="D246" s="46" t="s">
        <v>43</v>
      </c>
      <c r="E246" s="50" t="s">
        <v>487</v>
      </c>
      <c r="F246" s="32" t="s">
        <v>492</v>
      </c>
      <c r="G246" s="44">
        <v>19364</v>
      </c>
      <c r="H246" s="44">
        <v>0</v>
      </c>
      <c r="I246" s="44">
        <v>19363.68</v>
      </c>
      <c r="J246" s="44">
        <v>0</v>
      </c>
      <c r="K246" s="44">
        <v>0</v>
      </c>
      <c r="L246" s="44">
        <v>0</v>
      </c>
      <c r="M246" s="44">
        <f>G246+J246</f>
        <v>19364</v>
      </c>
      <c r="N246" s="44">
        <f>I246+L246</f>
        <v>19363.68</v>
      </c>
    </row>
    <row r="247" spans="1:14" ht="54.6" customHeight="1" x14ac:dyDescent="0.2">
      <c r="B247" s="112"/>
      <c r="C247" s="46"/>
      <c r="D247" s="46"/>
      <c r="E247" s="50"/>
      <c r="F247" s="59" t="s">
        <v>363</v>
      </c>
      <c r="G247" s="43">
        <f t="shared" ref="G247:L247" si="37">G248</f>
        <v>64000</v>
      </c>
      <c r="H247" s="43">
        <f t="shared" si="37"/>
        <v>0</v>
      </c>
      <c r="I247" s="43">
        <f t="shared" si="37"/>
        <v>64000</v>
      </c>
      <c r="J247" s="43">
        <f t="shared" si="37"/>
        <v>0</v>
      </c>
      <c r="K247" s="43">
        <f t="shared" si="37"/>
        <v>0</v>
      </c>
      <c r="L247" s="43">
        <f t="shared" si="37"/>
        <v>0</v>
      </c>
      <c r="M247" s="43">
        <f>G247+J247</f>
        <v>64000</v>
      </c>
      <c r="N247" s="43">
        <f>I247+L247</f>
        <v>64000</v>
      </c>
    </row>
    <row r="248" spans="1:14" ht="111" customHeight="1" x14ac:dyDescent="0.2">
      <c r="B248" s="46" t="s">
        <v>182</v>
      </c>
      <c r="C248" s="46" t="s">
        <v>183</v>
      </c>
      <c r="D248" s="46" t="s">
        <v>117</v>
      </c>
      <c r="E248" s="34" t="s">
        <v>184</v>
      </c>
      <c r="F248" s="32" t="s">
        <v>570</v>
      </c>
      <c r="G248" s="44">
        <v>64000</v>
      </c>
      <c r="H248" s="44">
        <v>0</v>
      </c>
      <c r="I248" s="44">
        <v>64000</v>
      </c>
      <c r="J248" s="44">
        <v>0</v>
      </c>
      <c r="K248" s="44">
        <v>0</v>
      </c>
      <c r="L248" s="44">
        <v>0</v>
      </c>
      <c r="M248" s="44">
        <f>G248+J248</f>
        <v>64000</v>
      </c>
      <c r="N248" s="44">
        <f>I248+L248</f>
        <v>64000</v>
      </c>
    </row>
    <row r="249" spans="1:14" ht="42.75" customHeight="1" x14ac:dyDescent="0.2">
      <c r="B249" s="28"/>
      <c r="C249" s="104"/>
      <c r="D249" s="104"/>
      <c r="E249" s="104" t="s">
        <v>7</v>
      </c>
      <c r="F249" s="59"/>
      <c r="G249" s="43">
        <f t="shared" ref="G249:L249" si="38">G235+G241+G239+G247+G245</f>
        <v>2252185</v>
      </c>
      <c r="H249" s="43">
        <f t="shared" si="38"/>
        <v>0</v>
      </c>
      <c r="I249" s="43">
        <f t="shared" si="38"/>
        <v>2030936.51</v>
      </c>
      <c r="J249" s="43">
        <f t="shared" si="38"/>
        <v>700923.77</v>
      </c>
      <c r="K249" s="43">
        <f t="shared" si="38"/>
        <v>664223.77</v>
      </c>
      <c r="L249" s="43">
        <f t="shared" si="38"/>
        <v>700923.77</v>
      </c>
      <c r="M249" s="43">
        <f t="shared" si="30"/>
        <v>2953108.77</v>
      </c>
      <c r="N249" s="43">
        <f t="shared" si="35"/>
        <v>2731860.2800000003</v>
      </c>
    </row>
    <row r="250" spans="1:14" ht="71.25" customHeight="1" x14ac:dyDescent="0.25">
      <c r="B250" s="27">
        <v>1000000</v>
      </c>
      <c r="C250" s="45"/>
      <c r="D250" s="45"/>
      <c r="E250" s="61" t="s">
        <v>197</v>
      </c>
      <c r="F250" s="32"/>
      <c r="G250" s="44"/>
      <c r="H250" s="44"/>
      <c r="I250" s="44"/>
      <c r="J250" s="44"/>
      <c r="K250" s="44"/>
      <c r="L250" s="44"/>
      <c r="M250" s="44"/>
      <c r="N250" s="44"/>
    </row>
    <row r="251" spans="1:14" s="7" customFormat="1" ht="69" hidden="1" customHeight="1" x14ac:dyDescent="0.25">
      <c r="A251" s="6"/>
      <c r="B251" s="27">
        <v>1010000</v>
      </c>
      <c r="C251" s="45"/>
      <c r="D251" s="45"/>
      <c r="E251" s="63" t="s">
        <v>197</v>
      </c>
      <c r="F251" s="32"/>
      <c r="G251" s="44"/>
      <c r="H251" s="44"/>
      <c r="I251" s="44"/>
      <c r="J251" s="44"/>
      <c r="K251" s="44"/>
      <c r="L251" s="44"/>
      <c r="M251" s="44"/>
      <c r="N251" s="44"/>
    </row>
    <row r="252" spans="1:14" ht="39.6" customHeight="1" x14ac:dyDescent="0.2">
      <c r="B252" s="46" t="s">
        <v>115</v>
      </c>
      <c r="C252" s="46" t="s">
        <v>116</v>
      </c>
      <c r="D252" s="46" t="s">
        <v>117</v>
      </c>
      <c r="E252" s="34" t="s">
        <v>118</v>
      </c>
      <c r="F252" s="48" t="s">
        <v>687</v>
      </c>
      <c r="G252" s="43">
        <v>46000</v>
      </c>
      <c r="H252" s="43">
        <v>0</v>
      </c>
      <c r="I252" s="43">
        <v>45966</v>
      </c>
      <c r="J252" s="43">
        <v>0</v>
      </c>
      <c r="K252" s="43">
        <v>0</v>
      </c>
      <c r="L252" s="43">
        <v>0</v>
      </c>
      <c r="M252" s="43">
        <f>G252+J252</f>
        <v>46000</v>
      </c>
      <c r="N252" s="43">
        <f t="shared" si="35"/>
        <v>45966</v>
      </c>
    </row>
    <row r="253" spans="1:14" ht="53.45" hidden="1" customHeight="1" x14ac:dyDescent="0.2">
      <c r="B253" s="64"/>
      <c r="C253" s="64"/>
      <c r="D253" s="64"/>
      <c r="E253" s="88"/>
      <c r="F253" s="68" t="s">
        <v>363</v>
      </c>
      <c r="G253" s="190" t="e">
        <f>#REF!+J253</f>
        <v>#REF!</v>
      </c>
      <c r="H253" s="190"/>
      <c r="I253" s="190"/>
      <c r="J253" s="190">
        <f>SUM(J255:J260)</f>
        <v>0</v>
      </c>
      <c r="K253" s="190"/>
      <c r="L253" s="43"/>
      <c r="M253" s="44" t="e">
        <f t="shared" ref="M253:M318" si="39">G253+J253</f>
        <v>#REF!</v>
      </c>
      <c r="N253" s="44">
        <f t="shared" si="35"/>
        <v>0</v>
      </c>
    </row>
    <row r="254" spans="1:14" ht="27" hidden="1" customHeight="1" x14ac:dyDescent="0.2">
      <c r="B254" s="64" t="s">
        <v>252</v>
      </c>
      <c r="C254" s="64" t="s">
        <v>253</v>
      </c>
      <c r="D254" s="64" t="s">
        <v>250</v>
      </c>
      <c r="E254" s="88" t="s">
        <v>254</v>
      </c>
      <c r="F254" s="68"/>
      <c r="G254" s="191" t="e">
        <f>#REF!+J254</f>
        <v>#REF!</v>
      </c>
      <c r="H254" s="191"/>
      <c r="I254" s="191"/>
      <c r="J254" s="190"/>
      <c r="K254" s="190"/>
      <c r="L254" s="43"/>
      <c r="M254" s="44" t="e">
        <f t="shared" si="39"/>
        <v>#REF!</v>
      </c>
      <c r="N254" s="44">
        <f t="shared" si="35"/>
        <v>0</v>
      </c>
    </row>
    <row r="255" spans="1:14" ht="53.25" hidden="1" customHeight="1" x14ac:dyDescent="0.25">
      <c r="B255" s="37" t="s">
        <v>255</v>
      </c>
      <c r="C255" s="37" t="s">
        <v>256</v>
      </c>
      <c r="D255" s="37" t="s">
        <v>257</v>
      </c>
      <c r="E255" s="38" t="s">
        <v>258</v>
      </c>
      <c r="F255" s="68"/>
      <c r="G255" s="191" t="e">
        <f>#REF!+J255</f>
        <v>#REF!</v>
      </c>
      <c r="H255" s="191"/>
      <c r="I255" s="191"/>
      <c r="J255" s="191"/>
      <c r="K255" s="191"/>
      <c r="L255" s="44"/>
      <c r="M255" s="44" t="e">
        <f t="shared" si="39"/>
        <v>#REF!</v>
      </c>
      <c r="N255" s="44">
        <f t="shared" si="35"/>
        <v>0</v>
      </c>
    </row>
    <row r="256" spans="1:14" ht="50.25" hidden="1" customHeight="1" x14ac:dyDescent="0.25">
      <c r="B256" s="36" t="s">
        <v>111</v>
      </c>
      <c r="C256" s="36" t="s">
        <v>112</v>
      </c>
      <c r="D256" s="36" t="s">
        <v>113</v>
      </c>
      <c r="E256" s="71" t="s">
        <v>114</v>
      </c>
      <c r="F256" s="85"/>
      <c r="G256" s="191" t="e">
        <f>#REF!+J256</f>
        <v>#REF!</v>
      </c>
      <c r="H256" s="191"/>
      <c r="I256" s="191"/>
      <c r="J256" s="191"/>
      <c r="K256" s="191"/>
      <c r="L256" s="44"/>
      <c r="M256" s="44" t="e">
        <f t="shared" si="39"/>
        <v>#REF!</v>
      </c>
      <c r="N256" s="44">
        <f t="shared" si="35"/>
        <v>0</v>
      </c>
    </row>
    <row r="257" spans="1:14" ht="93" hidden="1" customHeight="1" x14ac:dyDescent="0.25">
      <c r="B257" s="64" t="s">
        <v>119</v>
      </c>
      <c r="C257" s="64" t="s">
        <v>120</v>
      </c>
      <c r="D257" s="64" t="s">
        <v>121</v>
      </c>
      <c r="E257" s="70" t="s">
        <v>198</v>
      </c>
      <c r="F257" s="85"/>
      <c r="G257" s="191" t="e">
        <f>#REF!+J257</f>
        <v>#REF!</v>
      </c>
      <c r="H257" s="191"/>
      <c r="I257" s="191"/>
      <c r="J257" s="191"/>
      <c r="K257" s="191"/>
      <c r="L257" s="44"/>
      <c r="M257" s="44" t="e">
        <f t="shared" si="39"/>
        <v>#REF!</v>
      </c>
      <c r="N257" s="44">
        <f t="shared" si="35"/>
        <v>0</v>
      </c>
    </row>
    <row r="258" spans="1:14" ht="33.75" hidden="1" customHeight="1" x14ac:dyDescent="0.25">
      <c r="B258" s="64" t="s">
        <v>122</v>
      </c>
      <c r="C258" s="64" t="s">
        <v>123</v>
      </c>
      <c r="D258" s="64" t="s">
        <v>121</v>
      </c>
      <c r="E258" s="70" t="s">
        <v>124</v>
      </c>
      <c r="F258" s="85"/>
      <c r="G258" s="191" t="e">
        <f>#REF!+J258</f>
        <v>#REF!</v>
      </c>
      <c r="H258" s="191"/>
      <c r="I258" s="191"/>
      <c r="J258" s="191"/>
      <c r="K258" s="191"/>
      <c r="L258" s="44"/>
      <c r="M258" s="44" t="e">
        <f t="shared" si="39"/>
        <v>#REF!</v>
      </c>
      <c r="N258" s="44">
        <f t="shared" si="35"/>
        <v>0</v>
      </c>
    </row>
    <row r="259" spans="1:14" ht="90.75" hidden="1" customHeight="1" x14ac:dyDescent="0.25">
      <c r="B259" s="64" t="s">
        <v>262</v>
      </c>
      <c r="C259" s="64" t="s">
        <v>263</v>
      </c>
      <c r="D259" s="113" t="s">
        <v>121</v>
      </c>
      <c r="E259" s="74" t="s">
        <v>264</v>
      </c>
      <c r="F259" s="85"/>
      <c r="G259" s="191" t="e">
        <f>#REF!+J259</f>
        <v>#REF!</v>
      </c>
      <c r="H259" s="191"/>
      <c r="I259" s="191"/>
      <c r="J259" s="191"/>
      <c r="K259" s="191"/>
      <c r="L259" s="44"/>
      <c r="M259" s="44" t="e">
        <f t="shared" si="39"/>
        <v>#REF!</v>
      </c>
      <c r="N259" s="44">
        <f t="shared" si="35"/>
        <v>0</v>
      </c>
    </row>
    <row r="260" spans="1:14" s="17" customFormat="1" ht="77.45" hidden="1" customHeight="1" x14ac:dyDescent="0.25">
      <c r="A260" s="16"/>
      <c r="B260" s="73"/>
      <c r="C260" s="73" t="s">
        <v>227</v>
      </c>
      <c r="D260" s="73" t="s">
        <v>127</v>
      </c>
      <c r="E260" s="38" t="s">
        <v>128</v>
      </c>
      <c r="F260" s="114"/>
      <c r="G260" s="196" t="e">
        <f>#REF!+J260</f>
        <v>#REF!</v>
      </c>
      <c r="H260" s="196"/>
      <c r="I260" s="196"/>
      <c r="J260" s="196"/>
      <c r="K260" s="196"/>
      <c r="L260" s="197"/>
      <c r="M260" s="44" t="e">
        <f t="shared" si="39"/>
        <v>#REF!</v>
      </c>
      <c r="N260" s="44">
        <f t="shared" si="35"/>
        <v>0</v>
      </c>
    </row>
    <row r="261" spans="1:14" s="17" customFormat="1" ht="64.900000000000006" customHeight="1" x14ac:dyDescent="0.25">
      <c r="A261" s="16"/>
      <c r="B261" s="53"/>
      <c r="C261" s="104"/>
      <c r="D261" s="104"/>
      <c r="E261" s="104"/>
      <c r="F261" s="59" t="s">
        <v>306</v>
      </c>
      <c r="G261" s="43">
        <f t="shared" ref="G261:L261" si="40">G262+G265+G266+G267+G268</f>
        <v>632747</v>
      </c>
      <c r="H261" s="43">
        <f t="shared" si="40"/>
        <v>0</v>
      </c>
      <c r="I261" s="43">
        <f t="shared" si="40"/>
        <v>489561.06</v>
      </c>
      <c r="J261" s="43">
        <f t="shared" si="40"/>
        <v>0</v>
      </c>
      <c r="K261" s="43">
        <f t="shared" si="40"/>
        <v>0</v>
      </c>
      <c r="L261" s="43">
        <f t="shared" si="40"/>
        <v>0</v>
      </c>
      <c r="M261" s="43">
        <f t="shared" si="39"/>
        <v>632747</v>
      </c>
      <c r="N261" s="43">
        <f t="shared" si="35"/>
        <v>489561.06</v>
      </c>
    </row>
    <row r="262" spans="1:14" s="17" customFormat="1" ht="33.75" customHeight="1" x14ac:dyDescent="0.25">
      <c r="A262" s="16"/>
      <c r="B262" s="28">
        <v>1014082</v>
      </c>
      <c r="C262" s="30" t="s">
        <v>112</v>
      </c>
      <c r="D262" s="30" t="s">
        <v>113</v>
      </c>
      <c r="E262" s="50" t="s">
        <v>114</v>
      </c>
      <c r="F262" s="216" t="s">
        <v>688</v>
      </c>
      <c r="G262" s="44">
        <v>247600</v>
      </c>
      <c r="H262" s="44">
        <v>0</v>
      </c>
      <c r="I262" s="198">
        <v>192999.06</v>
      </c>
      <c r="J262" s="198">
        <v>0</v>
      </c>
      <c r="K262" s="198">
        <v>0</v>
      </c>
      <c r="L262" s="198">
        <v>0</v>
      </c>
      <c r="M262" s="44">
        <f t="shared" si="39"/>
        <v>247600</v>
      </c>
      <c r="N262" s="44">
        <f t="shared" si="35"/>
        <v>192999.06</v>
      </c>
    </row>
    <row r="263" spans="1:14" s="17" customFormat="1" ht="33.75" customHeight="1" x14ac:dyDescent="0.25">
      <c r="A263" s="16"/>
      <c r="B263" s="30"/>
      <c r="C263" s="28"/>
      <c r="D263" s="28"/>
      <c r="E263" s="28"/>
      <c r="F263" s="32" t="s">
        <v>522</v>
      </c>
      <c r="G263" s="44">
        <v>192400</v>
      </c>
      <c r="H263" s="44">
        <v>0</v>
      </c>
      <c r="I263" s="44">
        <v>163324.06</v>
      </c>
      <c r="J263" s="44">
        <v>0</v>
      </c>
      <c r="K263" s="44">
        <v>0</v>
      </c>
      <c r="L263" s="44">
        <v>0</v>
      </c>
      <c r="M263" s="44">
        <f t="shared" si="39"/>
        <v>192400</v>
      </c>
      <c r="N263" s="44">
        <f t="shared" si="35"/>
        <v>163324.06</v>
      </c>
    </row>
    <row r="264" spans="1:14" s="17" customFormat="1" ht="66" hidden="1" customHeight="1" x14ac:dyDescent="0.25">
      <c r="A264" s="16"/>
      <c r="B264" s="98"/>
      <c r="C264" s="89"/>
      <c r="D264" s="89"/>
      <c r="E264" s="89"/>
      <c r="F264" s="85"/>
      <c r="G264" s="191" t="e">
        <f>#REF!+J264</f>
        <v>#REF!</v>
      </c>
      <c r="H264" s="191"/>
      <c r="I264" s="191"/>
      <c r="J264" s="191"/>
      <c r="K264" s="191"/>
      <c r="L264" s="44"/>
      <c r="M264" s="44" t="e">
        <f t="shared" si="39"/>
        <v>#REF!</v>
      </c>
      <c r="N264" s="44">
        <f t="shared" si="35"/>
        <v>0</v>
      </c>
    </row>
    <row r="265" spans="1:14" s="17" customFormat="1" ht="52.9" customHeight="1" x14ac:dyDescent="0.25">
      <c r="A265" s="16"/>
      <c r="B265" s="46" t="s">
        <v>119</v>
      </c>
      <c r="C265" s="46" t="s">
        <v>120</v>
      </c>
      <c r="D265" s="46" t="s">
        <v>121</v>
      </c>
      <c r="E265" s="34" t="s">
        <v>198</v>
      </c>
      <c r="F265" s="32" t="s">
        <v>689</v>
      </c>
      <c r="G265" s="44">
        <v>129627</v>
      </c>
      <c r="H265" s="44">
        <v>0</v>
      </c>
      <c r="I265" s="44">
        <v>79608</v>
      </c>
      <c r="J265" s="44">
        <v>0</v>
      </c>
      <c r="K265" s="44">
        <v>0</v>
      </c>
      <c r="L265" s="44">
        <v>0</v>
      </c>
      <c r="M265" s="44">
        <f>G265+J265</f>
        <v>129627</v>
      </c>
      <c r="N265" s="44">
        <f t="shared" si="35"/>
        <v>79608</v>
      </c>
    </row>
    <row r="266" spans="1:14" s="17" customFormat="1" ht="66" customHeight="1" x14ac:dyDescent="0.25">
      <c r="A266" s="16"/>
      <c r="B266" s="46" t="s">
        <v>122</v>
      </c>
      <c r="C266" s="46" t="s">
        <v>123</v>
      </c>
      <c r="D266" s="46" t="s">
        <v>121</v>
      </c>
      <c r="E266" s="34" t="s">
        <v>124</v>
      </c>
      <c r="F266" s="32" t="s">
        <v>689</v>
      </c>
      <c r="G266" s="44">
        <v>135520</v>
      </c>
      <c r="H266" s="44">
        <v>0</v>
      </c>
      <c r="I266" s="44">
        <v>97450</v>
      </c>
      <c r="J266" s="44">
        <v>0</v>
      </c>
      <c r="K266" s="44">
        <v>0</v>
      </c>
      <c r="L266" s="44">
        <v>0</v>
      </c>
      <c r="M266" s="44">
        <f t="shared" si="39"/>
        <v>135520</v>
      </c>
      <c r="N266" s="44">
        <f t="shared" si="35"/>
        <v>97450</v>
      </c>
    </row>
    <row r="267" spans="1:14" s="7" customFormat="1" ht="102.75" customHeight="1" x14ac:dyDescent="0.2">
      <c r="A267" s="6"/>
      <c r="B267" s="46" t="s">
        <v>125</v>
      </c>
      <c r="C267" s="46" t="s">
        <v>126</v>
      </c>
      <c r="D267" s="46" t="s">
        <v>121</v>
      </c>
      <c r="E267" s="34" t="s">
        <v>163</v>
      </c>
      <c r="F267" s="32" t="s">
        <v>689</v>
      </c>
      <c r="G267" s="44">
        <v>20000</v>
      </c>
      <c r="H267" s="44">
        <v>0</v>
      </c>
      <c r="I267" s="44">
        <v>20000</v>
      </c>
      <c r="J267" s="198">
        <v>0</v>
      </c>
      <c r="K267" s="198">
        <v>0</v>
      </c>
      <c r="L267" s="198">
        <v>0</v>
      </c>
      <c r="M267" s="44">
        <f t="shared" si="39"/>
        <v>20000</v>
      </c>
      <c r="N267" s="44">
        <f t="shared" si="35"/>
        <v>20000</v>
      </c>
    </row>
    <row r="268" spans="1:14" ht="53.45" customHeight="1" x14ac:dyDescent="0.2">
      <c r="B268" s="30" t="s">
        <v>226</v>
      </c>
      <c r="C268" s="30">
        <v>7622</v>
      </c>
      <c r="D268" s="30" t="s">
        <v>127</v>
      </c>
      <c r="E268" s="34" t="s">
        <v>128</v>
      </c>
      <c r="F268" s="32" t="s">
        <v>689</v>
      </c>
      <c r="G268" s="44">
        <v>100000</v>
      </c>
      <c r="H268" s="44">
        <v>0</v>
      </c>
      <c r="I268" s="44">
        <v>99504</v>
      </c>
      <c r="J268" s="44">
        <v>0</v>
      </c>
      <c r="K268" s="44">
        <v>0</v>
      </c>
      <c r="L268" s="44">
        <v>0</v>
      </c>
      <c r="M268" s="44">
        <f t="shared" si="39"/>
        <v>100000</v>
      </c>
      <c r="N268" s="44">
        <f t="shared" si="35"/>
        <v>99504</v>
      </c>
    </row>
    <row r="269" spans="1:14" ht="51" customHeight="1" x14ac:dyDescent="0.2">
      <c r="B269" s="30"/>
      <c r="C269" s="30"/>
      <c r="D269" s="30"/>
      <c r="E269" s="34"/>
      <c r="F269" s="59" t="s">
        <v>363</v>
      </c>
      <c r="G269" s="43">
        <f t="shared" ref="G269:L269" si="41">G270</f>
        <v>20000</v>
      </c>
      <c r="H269" s="43">
        <f t="shared" si="41"/>
        <v>0</v>
      </c>
      <c r="I269" s="43">
        <f t="shared" si="41"/>
        <v>20000</v>
      </c>
      <c r="J269" s="43">
        <f t="shared" si="41"/>
        <v>0</v>
      </c>
      <c r="K269" s="43">
        <f t="shared" si="41"/>
        <v>0</v>
      </c>
      <c r="L269" s="43">
        <f t="shared" si="41"/>
        <v>0</v>
      </c>
      <c r="M269" s="43">
        <f t="shared" si="39"/>
        <v>20000</v>
      </c>
      <c r="N269" s="43">
        <f t="shared" si="35"/>
        <v>20000</v>
      </c>
    </row>
    <row r="270" spans="1:14" ht="45.6" customHeight="1" x14ac:dyDescent="0.2">
      <c r="B270" s="46" t="s">
        <v>226</v>
      </c>
      <c r="C270" s="46" t="s">
        <v>227</v>
      </c>
      <c r="D270" s="46" t="s">
        <v>127</v>
      </c>
      <c r="E270" s="34" t="s">
        <v>128</v>
      </c>
      <c r="F270" s="32" t="s">
        <v>619</v>
      </c>
      <c r="G270" s="44">
        <v>20000</v>
      </c>
      <c r="H270" s="44">
        <v>0</v>
      </c>
      <c r="I270" s="44">
        <v>20000</v>
      </c>
      <c r="J270" s="44">
        <v>0</v>
      </c>
      <c r="K270" s="44">
        <v>0</v>
      </c>
      <c r="L270" s="44">
        <v>0</v>
      </c>
      <c r="M270" s="44">
        <f t="shared" si="39"/>
        <v>20000</v>
      </c>
      <c r="N270" s="44">
        <f t="shared" si="35"/>
        <v>20000</v>
      </c>
    </row>
    <row r="271" spans="1:14" ht="34.9" hidden="1" customHeight="1" x14ac:dyDescent="0.2">
      <c r="B271" s="36"/>
      <c r="C271" s="36"/>
      <c r="D271" s="36"/>
      <c r="E271" s="88"/>
      <c r="F271" s="68" t="s">
        <v>216</v>
      </c>
      <c r="G271" s="190" t="e">
        <f>SUM(G272:G278)</f>
        <v>#REF!</v>
      </c>
      <c r="H271" s="190"/>
      <c r="I271" s="190"/>
      <c r="J271" s="190">
        <f>SUM(J272:J278)</f>
        <v>0</v>
      </c>
      <c r="K271" s="190"/>
      <c r="L271" s="43"/>
      <c r="M271" s="44" t="e">
        <f t="shared" si="39"/>
        <v>#REF!</v>
      </c>
      <c r="N271" s="44">
        <f t="shared" si="35"/>
        <v>0</v>
      </c>
    </row>
    <row r="272" spans="1:14" ht="27" hidden="1" customHeight="1" x14ac:dyDescent="0.25">
      <c r="B272" s="73" t="s">
        <v>243</v>
      </c>
      <c r="C272" s="73" t="s">
        <v>236</v>
      </c>
      <c r="D272" s="73" t="s">
        <v>237</v>
      </c>
      <c r="E272" s="38" t="s">
        <v>244</v>
      </c>
      <c r="F272" s="85"/>
      <c r="G272" s="191" t="e">
        <f>#REF!+J272</f>
        <v>#REF!</v>
      </c>
      <c r="H272" s="191"/>
      <c r="I272" s="191"/>
      <c r="J272" s="191"/>
      <c r="K272" s="191"/>
      <c r="L272" s="44"/>
      <c r="M272" s="44" t="e">
        <f t="shared" si="39"/>
        <v>#REF!</v>
      </c>
      <c r="N272" s="44">
        <f t="shared" si="35"/>
        <v>0</v>
      </c>
    </row>
    <row r="273" spans="1:14" ht="63.75" hidden="1" customHeight="1" x14ac:dyDescent="0.2">
      <c r="B273" s="36" t="s">
        <v>245</v>
      </c>
      <c r="C273" s="36" t="s">
        <v>246</v>
      </c>
      <c r="D273" s="36" t="s">
        <v>247</v>
      </c>
      <c r="E273" s="88" t="s">
        <v>293</v>
      </c>
      <c r="F273" s="85"/>
      <c r="G273" s="191" t="e">
        <f>#REF!+J273</f>
        <v>#REF!</v>
      </c>
      <c r="H273" s="191"/>
      <c r="I273" s="191"/>
      <c r="J273" s="191"/>
      <c r="K273" s="191"/>
      <c r="L273" s="44"/>
      <c r="M273" s="44" t="e">
        <f t="shared" si="39"/>
        <v>#REF!</v>
      </c>
      <c r="N273" s="44">
        <f t="shared" si="35"/>
        <v>0</v>
      </c>
    </row>
    <row r="274" spans="1:14" ht="63.75" hidden="1" customHeight="1" x14ac:dyDescent="0.2">
      <c r="B274" s="36" t="s">
        <v>248</v>
      </c>
      <c r="C274" s="36" t="s">
        <v>249</v>
      </c>
      <c r="D274" s="36" t="s">
        <v>250</v>
      </c>
      <c r="E274" s="88" t="s">
        <v>251</v>
      </c>
      <c r="F274" s="85"/>
      <c r="G274" s="191" t="e">
        <f>#REF!+J274</f>
        <v>#REF!</v>
      </c>
      <c r="H274" s="191"/>
      <c r="I274" s="191"/>
      <c r="J274" s="191"/>
      <c r="K274" s="191"/>
      <c r="L274" s="44"/>
      <c r="M274" s="44" t="e">
        <f t="shared" si="39"/>
        <v>#REF!</v>
      </c>
      <c r="N274" s="44">
        <f t="shared" si="35"/>
        <v>0</v>
      </c>
    </row>
    <row r="275" spans="1:14" ht="63.75" hidden="1" customHeight="1" x14ac:dyDescent="0.2">
      <c r="B275" s="36" t="s">
        <v>252</v>
      </c>
      <c r="C275" s="36" t="s">
        <v>253</v>
      </c>
      <c r="D275" s="36" t="s">
        <v>250</v>
      </c>
      <c r="E275" s="88" t="s">
        <v>254</v>
      </c>
      <c r="F275" s="85"/>
      <c r="G275" s="191" t="e">
        <f>#REF!+J275</f>
        <v>#REF!</v>
      </c>
      <c r="H275" s="191"/>
      <c r="I275" s="191"/>
      <c r="J275" s="191"/>
      <c r="K275" s="191"/>
      <c r="L275" s="44"/>
      <c r="M275" s="44" t="e">
        <f t="shared" si="39"/>
        <v>#REF!</v>
      </c>
      <c r="N275" s="44">
        <f t="shared" si="35"/>
        <v>0</v>
      </c>
    </row>
    <row r="276" spans="1:14" ht="50.25" hidden="1" customHeight="1" x14ac:dyDescent="0.2">
      <c r="B276" s="36" t="s">
        <v>255</v>
      </c>
      <c r="C276" s="36" t="s">
        <v>256</v>
      </c>
      <c r="D276" s="36" t="s">
        <v>257</v>
      </c>
      <c r="E276" s="88" t="s">
        <v>258</v>
      </c>
      <c r="F276" s="85"/>
      <c r="G276" s="191" t="e">
        <f>#REF!+J276</f>
        <v>#REF!</v>
      </c>
      <c r="H276" s="191"/>
      <c r="I276" s="191"/>
      <c r="J276" s="191"/>
      <c r="K276" s="191"/>
      <c r="L276" s="44"/>
      <c r="M276" s="44" t="e">
        <f t="shared" si="39"/>
        <v>#REF!</v>
      </c>
      <c r="N276" s="44">
        <f t="shared" si="35"/>
        <v>0</v>
      </c>
    </row>
    <row r="277" spans="1:14" ht="41.25" hidden="1" customHeight="1" x14ac:dyDescent="0.2">
      <c r="B277" s="36" t="s">
        <v>259</v>
      </c>
      <c r="C277" s="36" t="s">
        <v>260</v>
      </c>
      <c r="D277" s="36" t="s">
        <v>113</v>
      </c>
      <c r="E277" s="88" t="s">
        <v>261</v>
      </c>
      <c r="F277" s="85"/>
      <c r="G277" s="191" t="e">
        <f>#REF!+J277</f>
        <v>#REF!</v>
      </c>
      <c r="H277" s="191"/>
      <c r="I277" s="191"/>
      <c r="J277" s="191"/>
      <c r="K277" s="191"/>
      <c r="L277" s="44"/>
      <c r="M277" s="44" t="e">
        <f t="shared" si="39"/>
        <v>#REF!</v>
      </c>
      <c r="N277" s="44">
        <f t="shared" si="35"/>
        <v>0</v>
      </c>
    </row>
    <row r="278" spans="1:14" ht="130.5" hidden="1" customHeight="1" x14ac:dyDescent="0.2">
      <c r="B278" s="36" t="s">
        <v>262</v>
      </c>
      <c r="C278" s="36" t="s">
        <v>263</v>
      </c>
      <c r="D278" s="36" t="s">
        <v>121</v>
      </c>
      <c r="E278" s="88" t="s">
        <v>264</v>
      </c>
      <c r="F278" s="85"/>
      <c r="G278" s="191" t="e">
        <f>#REF!+J278</f>
        <v>#REF!</v>
      </c>
      <c r="H278" s="191"/>
      <c r="I278" s="191"/>
      <c r="J278" s="191"/>
      <c r="K278" s="191"/>
      <c r="L278" s="44"/>
      <c r="M278" s="44" t="e">
        <f t="shared" si="39"/>
        <v>#REF!</v>
      </c>
      <c r="N278" s="44">
        <f t="shared" si="35"/>
        <v>0</v>
      </c>
    </row>
    <row r="279" spans="1:14" ht="27" customHeight="1" x14ac:dyDescent="0.2">
      <c r="B279" s="30"/>
      <c r="C279" s="45"/>
      <c r="D279" s="45"/>
      <c r="E279" s="104" t="s">
        <v>7</v>
      </c>
      <c r="F279" s="59"/>
      <c r="G279" s="43">
        <f t="shared" ref="G279:L279" si="42">G261+G252+G269</f>
        <v>698747</v>
      </c>
      <c r="H279" s="43">
        <f t="shared" si="42"/>
        <v>0</v>
      </c>
      <c r="I279" s="43">
        <f t="shared" si="42"/>
        <v>555527.06000000006</v>
      </c>
      <c r="J279" s="43">
        <f t="shared" si="42"/>
        <v>0</v>
      </c>
      <c r="K279" s="43">
        <f t="shared" si="42"/>
        <v>0</v>
      </c>
      <c r="L279" s="43">
        <f t="shared" si="42"/>
        <v>0</v>
      </c>
      <c r="M279" s="43">
        <f t="shared" si="39"/>
        <v>698747</v>
      </c>
      <c r="N279" s="43">
        <f t="shared" si="35"/>
        <v>555527.06000000006</v>
      </c>
    </row>
    <row r="280" spans="1:14" ht="115.5" hidden="1" customHeight="1" x14ac:dyDescent="0.25">
      <c r="B280" s="116">
        <v>1200000</v>
      </c>
      <c r="C280" s="117"/>
      <c r="D280" s="117"/>
      <c r="E280" s="118" t="s">
        <v>199</v>
      </c>
      <c r="F280" s="87"/>
      <c r="G280" s="199"/>
      <c r="H280" s="199"/>
      <c r="I280" s="199"/>
      <c r="J280" s="199"/>
      <c r="K280" s="199"/>
      <c r="L280" s="194"/>
      <c r="M280" s="44">
        <f t="shared" si="39"/>
        <v>0</v>
      </c>
      <c r="N280" s="44">
        <f t="shared" si="35"/>
        <v>0</v>
      </c>
    </row>
    <row r="281" spans="1:14" ht="14.25" hidden="1" customHeight="1" x14ac:dyDescent="0.25">
      <c r="A281" s="2"/>
      <c r="B281" s="27">
        <v>1210000</v>
      </c>
      <c r="C281" s="119"/>
      <c r="D281" s="119"/>
      <c r="E281" s="70" t="s">
        <v>199</v>
      </c>
      <c r="F281" s="85"/>
      <c r="G281" s="191"/>
      <c r="H281" s="191"/>
      <c r="I281" s="191"/>
      <c r="J281" s="191"/>
      <c r="K281" s="191"/>
      <c r="L281" s="44"/>
      <c r="M281" s="44">
        <f t="shared" si="39"/>
        <v>0</v>
      </c>
      <c r="N281" s="44">
        <f t="shared" si="35"/>
        <v>0</v>
      </c>
    </row>
    <row r="282" spans="1:14" ht="79.5" hidden="1" customHeight="1" x14ac:dyDescent="0.2">
      <c r="A282" s="2"/>
      <c r="B282" s="27"/>
      <c r="C282" s="27"/>
      <c r="D282" s="27"/>
      <c r="E282" s="27"/>
      <c r="F282" s="68" t="s">
        <v>412</v>
      </c>
      <c r="G282" s="190" t="e">
        <f>#REF!+J282</f>
        <v>#REF!</v>
      </c>
      <c r="H282" s="190"/>
      <c r="I282" s="190"/>
      <c r="J282" s="190">
        <f>J285+J288+J289+J303+J307+J286</f>
        <v>0</v>
      </c>
      <c r="K282" s="190"/>
      <c r="L282" s="43"/>
      <c r="M282" s="44" t="e">
        <f t="shared" si="39"/>
        <v>#REF!</v>
      </c>
      <c r="N282" s="44">
        <f t="shared" si="35"/>
        <v>0</v>
      </c>
    </row>
    <row r="283" spans="1:14" ht="78" hidden="1" customHeight="1" x14ac:dyDescent="0.2">
      <c r="A283" s="2"/>
      <c r="B283" s="27">
        <v>1216011</v>
      </c>
      <c r="C283" s="27">
        <v>6011</v>
      </c>
      <c r="D283" s="64" t="s">
        <v>136</v>
      </c>
      <c r="E283" s="88" t="s">
        <v>31</v>
      </c>
      <c r="F283" s="85"/>
      <c r="G283" s="191" t="e">
        <f>#REF!+J283</f>
        <v>#REF!</v>
      </c>
      <c r="H283" s="191"/>
      <c r="I283" s="191"/>
      <c r="J283" s="191">
        <f>J284+J288</f>
        <v>0</v>
      </c>
      <c r="K283" s="191"/>
      <c r="L283" s="43"/>
      <c r="M283" s="44" t="e">
        <f t="shared" si="39"/>
        <v>#REF!</v>
      </c>
      <c r="N283" s="44">
        <f t="shared" si="35"/>
        <v>0</v>
      </c>
    </row>
    <row r="284" spans="1:14" ht="372" hidden="1" customHeight="1" x14ac:dyDescent="0.2">
      <c r="A284" s="2"/>
      <c r="B284" s="27"/>
      <c r="C284" s="27"/>
      <c r="D284" s="27"/>
      <c r="E284" s="120" t="s">
        <v>156</v>
      </c>
      <c r="F284" s="85" t="s">
        <v>162</v>
      </c>
      <c r="G284" s="191" t="e">
        <f>#REF!+J284</f>
        <v>#REF!</v>
      </c>
      <c r="H284" s="191"/>
      <c r="I284" s="191"/>
      <c r="J284" s="191"/>
      <c r="K284" s="191"/>
      <c r="L284" s="44"/>
      <c r="M284" s="44" t="e">
        <f t="shared" si="39"/>
        <v>#REF!</v>
      </c>
      <c r="N284" s="44">
        <f t="shared" si="35"/>
        <v>0</v>
      </c>
    </row>
    <row r="285" spans="1:14" ht="69" hidden="1" customHeight="1" x14ac:dyDescent="0.2">
      <c r="A285" s="2"/>
      <c r="B285" s="27">
        <v>1216012</v>
      </c>
      <c r="C285" s="27">
        <v>6012</v>
      </c>
      <c r="D285" s="36" t="s">
        <v>10</v>
      </c>
      <c r="E285" s="88" t="s">
        <v>331</v>
      </c>
      <c r="F285" s="85" t="s">
        <v>335</v>
      </c>
      <c r="G285" s="191" t="e">
        <f>#REF!+J285</f>
        <v>#REF!</v>
      </c>
      <c r="H285" s="191"/>
      <c r="I285" s="191"/>
      <c r="J285" s="191"/>
      <c r="K285" s="191"/>
      <c r="L285" s="44"/>
      <c r="M285" s="44" t="e">
        <f t="shared" si="39"/>
        <v>#REF!</v>
      </c>
      <c r="N285" s="44">
        <f t="shared" si="35"/>
        <v>0</v>
      </c>
    </row>
    <row r="286" spans="1:14" ht="60" hidden="1" customHeight="1" x14ac:dyDescent="0.2">
      <c r="A286" s="2"/>
      <c r="B286" s="27">
        <v>1216012</v>
      </c>
      <c r="C286" s="27">
        <v>6012</v>
      </c>
      <c r="D286" s="36" t="s">
        <v>10</v>
      </c>
      <c r="E286" s="88" t="s">
        <v>331</v>
      </c>
      <c r="F286" s="85"/>
      <c r="G286" s="191" t="e">
        <f>#REF!+J286</f>
        <v>#REF!</v>
      </c>
      <c r="H286" s="191"/>
      <c r="I286" s="191"/>
      <c r="J286" s="191">
        <v>0</v>
      </c>
      <c r="K286" s="191"/>
      <c r="L286" s="44"/>
      <c r="M286" s="44" t="e">
        <f t="shared" si="39"/>
        <v>#REF!</v>
      </c>
      <c r="N286" s="44">
        <f t="shared" si="35"/>
        <v>0</v>
      </c>
    </row>
    <row r="287" spans="1:14" ht="119.25" hidden="1" customHeight="1" x14ac:dyDescent="0.2">
      <c r="A287" s="2"/>
      <c r="B287" s="27"/>
      <c r="C287" s="27"/>
      <c r="D287" s="36"/>
      <c r="E287" s="88"/>
      <c r="F287" s="85"/>
      <c r="G287" s="191"/>
      <c r="H287" s="191"/>
      <c r="I287" s="191"/>
      <c r="J287" s="191"/>
      <c r="K287" s="191"/>
      <c r="L287" s="44"/>
      <c r="M287" s="44">
        <f t="shared" si="39"/>
        <v>0</v>
      </c>
      <c r="N287" s="44">
        <f t="shared" si="35"/>
        <v>0</v>
      </c>
    </row>
    <row r="288" spans="1:14" ht="1.5" hidden="1" customHeight="1" x14ac:dyDescent="0.2">
      <c r="A288" s="2"/>
      <c r="B288" s="27">
        <v>1216013</v>
      </c>
      <c r="C288" s="27">
        <v>6013</v>
      </c>
      <c r="D288" s="36" t="s">
        <v>10</v>
      </c>
      <c r="E288" s="88" t="s">
        <v>175</v>
      </c>
      <c r="F288" s="85" t="s">
        <v>335</v>
      </c>
      <c r="G288" s="191" t="e">
        <f>#REF!+J288</f>
        <v>#REF!</v>
      </c>
      <c r="H288" s="191"/>
      <c r="I288" s="191"/>
      <c r="J288" s="191">
        <v>0</v>
      </c>
      <c r="K288" s="191"/>
      <c r="L288" s="44"/>
      <c r="M288" s="44" t="e">
        <f t="shared" si="39"/>
        <v>#REF!</v>
      </c>
      <c r="N288" s="44">
        <f t="shared" si="35"/>
        <v>0</v>
      </c>
    </row>
    <row r="289" spans="1:14" ht="45" hidden="1" customHeight="1" x14ac:dyDescent="0.25">
      <c r="A289" s="2"/>
      <c r="B289" s="64" t="s">
        <v>8</v>
      </c>
      <c r="C289" s="64" t="s">
        <v>9</v>
      </c>
      <c r="D289" s="64" t="s">
        <v>10</v>
      </c>
      <c r="E289" s="88" t="s">
        <v>11</v>
      </c>
      <c r="F289" s="97" t="s">
        <v>322</v>
      </c>
      <c r="G289" s="191" t="e">
        <f>#REF!+J289</f>
        <v>#REF!</v>
      </c>
      <c r="H289" s="191"/>
      <c r="I289" s="191"/>
      <c r="J289" s="191">
        <f>J290+J292+J294+J291</f>
        <v>0</v>
      </c>
      <c r="K289" s="191"/>
      <c r="L289" s="44"/>
      <c r="M289" s="44" t="e">
        <f t="shared" si="39"/>
        <v>#REF!</v>
      </c>
      <c r="N289" s="44">
        <f t="shared" si="35"/>
        <v>0</v>
      </c>
    </row>
    <row r="290" spans="1:14" ht="45" hidden="1" customHeight="1" x14ac:dyDescent="0.2">
      <c r="A290" s="2"/>
      <c r="B290" s="86"/>
      <c r="C290" s="86"/>
      <c r="D290" s="98"/>
      <c r="E290" s="121" t="s">
        <v>156</v>
      </c>
      <c r="F290" s="85" t="s">
        <v>428</v>
      </c>
      <c r="G290" s="191" t="e">
        <f>#REF!+J290</f>
        <v>#REF!</v>
      </c>
      <c r="H290" s="191"/>
      <c r="I290" s="191"/>
      <c r="J290" s="191"/>
      <c r="K290" s="191"/>
      <c r="L290" s="44"/>
      <c r="M290" s="44" t="e">
        <f t="shared" si="39"/>
        <v>#REF!</v>
      </c>
      <c r="N290" s="44">
        <f t="shared" si="35"/>
        <v>0</v>
      </c>
    </row>
    <row r="291" spans="1:14" ht="42.75" hidden="1" customHeight="1" x14ac:dyDescent="0.2">
      <c r="A291" s="2"/>
      <c r="B291" s="86"/>
      <c r="C291" s="86"/>
      <c r="D291" s="86"/>
      <c r="E291" s="122"/>
      <c r="F291" s="85" t="s">
        <v>352</v>
      </c>
      <c r="G291" s="191" t="e">
        <f>#REF!+J291</f>
        <v>#REF!</v>
      </c>
      <c r="H291" s="191"/>
      <c r="I291" s="191"/>
      <c r="J291" s="191"/>
      <c r="K291" s="191"/>
      <c r="L291" s="44"/>
      <c r="M291" s="44" t="e">
        <f t="shared" si="39"/>
        <v>#REF!</v>
      </c>
      <c r="N291" s="44">
        <f t="shared" si="35"/>
        <v>0</v>
      </c>
    </row>
    <row r="292" spans="1:14" ht="54" hidden="1" customHeight="1" x14ac:dyDescent="0.2">
      <c r="A292" s="2"/>
      <c r="B292" s="86"/>
      <c r="C292" s="86"/>
      <c r="D292" s="86"/>
      <c r="E292" s="86"/>
      <c r="F292" s="85" t="s">
        <v>324</v>
      </c>
      <c r="G292" s="191" t="e">
        <f>#REF!+J292</f>
        <v>#REF!</v>
      </c>
      <c r="H292" s="191"/>
      <c r="I292" s="191"/>
      <c r="J292" s="191"/>
      <c r="K292" s="191"/>
      <c r="L292" s="44"/>
      <c r="M292" s="44" t="e">
        <f t="shared" si="39"/>
        <v>#REF!</v>
      </c>
      <c r="N292" s="44">
        <f t="shared" si="35"/>
        <v>0</v>
      </c>
    </row>
    <row r="293" spans="1:14" ht="58.15" hidden="1" customHeight="1" x14ac:dyDescent="0.2">
      <c r="A293" s="2"/>
      <c r="B293" s="86"/>
      <c r="C293" s="86"/>
      <c r="D293" s="86"/>
      <c r="E293" s="86"/>
      <c r="F293" s="85" t="s">
        <v>12</v>
      </c>
      <c r="G293" s="191">
        <v>0</v>
      </c>
      <c r="H293" s="191"/>
      <c r="I293" s="191"/>
      <c r="J293" s="191"/>
      <c r="K293" s="191"/>
      <c r="L293" s="44"/>
      <c r="M293" s="44">
        <f t="shared" si="39"/>
        <v>0</v>
      </c>
      <c r="N293" s="44">
        <f t="shared" si="35"/>
        <v>0</v>
      </c>
    </row>
    <row r="294" spans="1:14" ht="107.45" hidden="1" customHeight="1" x14ac:dyDescent="0.2">
      <c r="A294" s="2"/>
      <c r="B294" s="86"/>
      <c r="C294" s="86"/>
      <c r="D294" s="86"/>
      <c r="E294" s="86"/>
      <c r="F294" s="85" t="s">
        <v>332</v>
      </c>
      <c r="G294" s="191" t="e">
        <f>#REF!</f>
        <v>#REF!</v>
      </c>
      <c r="H294" s="191"/>
      <c r="I294" s="191"/>
      <c r="J294" s="191"/>
      <c r="K294" s="191"/>
      <c r="L294" s="44"/>
      <c r="M294" s="44" t="e">
        <f t="shared" si="39"/>
        <v>#REF!</v>
      </c>
      <c r="N294" s="44">
        <f t="shared" si="35"/>
        <v>0</v>
      </c>
    </row>
    <row r="295" spans="1:14" ht="83.25" hidden="1" customHeight="1" x14ac:dyDescent="0.2">
      <c r="A295" s="2"/>
      <c r="B295" s="86"/>
      <c r="C295" s="86"/>
      <c r="D295" s="86"/>
      <c r="E295" s="86"/>
      <c r="F295" s="114" t="s">
        <v>294</v>
      </c>
      <c r="G295" s="196" t="e">
        <f>#REF!+J295</f>
        <v>#REF!</v>
      </c>
      <c r="H295" s="196"/>
      <c r="I295" s="196"/>
      <c r="J295" s="196"/>
      <c r="K295" s="196"/>
      <c r="L295" s="44"/>
      <c r="M295" s="44" t="e">
        <f t="shared" si="39"/>
        <v>#REF!</v>
      </c>
      <c r="N295" s="44">
        <f t="shared" si="35"/>
        <v>0</v>
      </c>
    </row>
    <row r="296" spans="1:14" ht="150" hidden="1" customHeight="1" x14ac:dyDescent="0.2">
      <c r="A296" s="2"/>
      <c r="B296" s="86"/>
      <c r="C296" s="86"/>
      <c r="D296" s="86"/>
      <c r="E296" s="86"/>
      <c r="F296" s="114" t="s">
        <v>295</v>
      </c>
      <c r="G296" s="196" t="e">
        <f>#REF!+J296</f>
        <v>#REF!</v>
      </c>
      <c r="H296" s="196"/>
      <c r="I296" s="196"/>
      <c r="J296" s="196"/>
      <c r="K296" s="196"/>
      <c r="L296" s="44"/>
      <c r="M296" s="44" t="e">
        <f t="shared" si="39"/>
        <v>#REF!</v>
      </c>
      <c r="N296" s="44">
        <f t="shared" si="35"/>
        <v>0</v>
      </c>
    </row>
    <row r="297" spans="1:14" ht="49.5" hidden="1" customHeight="1" x14ac:dyDescent="0.2">
      <c r="A297" s="2"/>
      <c r="B297" s="86"/>
      <c r="C297" s="86"/>
      <c r="D297" s="86"/>
      <c r="E297" s="86"/>
      <c r="F297" s="114"/>
      <c r="G297" s="196"/>
      <c r="H297" s="196"/>
      <c r="I297" s="196"/>
      <c r="J297" s="196"/>
      <c r="K297" s="196"/>
      <c r="L297" s="44"/>
      <c r="M297" s="44">
        <f t="shared" si="39"/>
        <v>0</v>
      </c>
      <c r="N297" s="44">
        <f t="shared" si="35"/>
        <v>0</v>
      </c>
    </row>
    <row r="298" spans="1:14" ht="116.25" hidden="1" customHeight="1" x14ac:dyDescent="0.2">
      <c r="A298" s="2"/>
      <c r="B298" s="86"/>
      <c r="C298" s="86"/>
      <c r="D298" s="86"/>
      <c r="E298" s="86"/>
      <c r="F298" s="114"/>
      <c r="G298" s="196"/>
      <c r="H298" s="196"/>
      <c r="I298" s="196"/>
      <c r="J298" s="196">
        <v>0</v>
      </c>
      <c r="K298" s="196"/>
      <c r="L298" s="44"/>
      <c r="M298" s="44">
        <f t="shared" si="39"/>
        <v>0</v>
      </c>
      <c r="N298" s="44">
        <f t="shared" si="35"/>
        <v>0</v>
      </c>
    </row>
    <row r="299" spans="1:14" ht="45" hidden="1" customHeight="1" x14ac:dyDescent="0.2">
      <c r="A299" s="2"/>
      <c r="B299" s="86"/>
      <c r="C299" s="86"/>
      <c r="D299" s="86"/>
      <c r="E299" s="86"/>
      <c r="F299" s="114"/>
      <c r="G299" s="196"/>
      <c r="H299" s="196"/>
      <c r="I299" s="196"/>
      <c r="J299" s="196"/>
      <c r="K299" s="196"/>
      <c r="L299" s="44"/>
      <c r="M299" s="44">
        <f t="shared" si="39"/>
        <v>0</v>
      </c>
      <c r="N299" s="44">
        <f t="shared" si="35"/>
        <v>0</v>
      </c>
    </row>
    <row r="300" spans="1:14" ht="39.6" hidden="1" customHeight="1" x14ac:dyDescent="0.2">
      <c r="A300" s="2"/>
      <c r="B300" s="86"/>
      <c r="C300" s="86"/>
      <c r="D300" s="86"/>
      <c r="E300" s="86"/>
      <c r="F300" s="114"/>
      <c r="G300" s="196"/>
      <c r="H300" s="196"/>
      <c r="I300" s="196"/>
      <c r="J300" s="196"/>
      <c r="K300" s="196"/>
      <c r="L300" s="44"/>
      <c r="M300" s="44">
        <f t="shared" si="39"/>
        <v>0</v>
      </c>
      <c r="N300" s="44">
        <f t="shared" si="35"/>
        <v>0</v>
      </c>
    </row>
    <row r="301" spans="1:14" ht="85.5" hidden="1" customHeight="1" x14ac:dyDescent="0.2">
      <c r="A301" s="2"/>
      <c r="B301" s="86"/>
      <c r="C301" s="86"/>
      <c r="D301" s="86"/>
      <c r="E301" s="86"/>
      <c r="F301" s="114"/>
      <c r="G301" s="196"/>
      <c r="H301" s="196"/>
      <c r="I301" s="196"/>
      <c r="J301" s="196"/>
      <c r="K301" s="196"/>
      <c r="L301" s="44"/>
      <c r="M301" s="44">
        <f t="shared" si="39"/>
        <v>0</v>
      </c>
      <c r="N301" s="44">
        <f t="shared" si="35"/>
        <v>0</v>
      </c>
    </row>
    <row r="302" spans="1:14" ht="33" hidden="1" customHeight="1" x14ac:dyDescent="0.2">
      <c r="A302" s="2"/>
      <c r="B302" s="86"/>
      <c r="C302" s="86"/>
      <c r="D302" s="86"/>
      <c r="E302" s="86"/>
      <c r="F302" s="114" t="s">
        <v>296</v>
      </c>
      <c r="G302" s="196" t="e">
        <f>#REF!+J302</f>
        <v>#REF!</v>
      </c>
      <c r="H302" s="196"/>
      <c r="I302" s="196"/>
      <c r="J302" s="196"/>
      <c r="K302" s="196"/>
      <c r="L302" s="44"/>
      <c r="M302" s="44" t="e">
        <f t="shared" si="39"/>
        <v>#REF!</v>
      </c>
      <c r="N302" s="44">
        <f t="shared" si="35"/>
        <v>0</v>
      </c>
    </row>
    <row r="303" spans="1:14" ht="38.25" hidden="1" customHeight="1" x14ac:dyDescent="0.2">
      <c r="A303" s="2"/>
      <c r="B303" s="98">
        <v>1217310</v>
      </c>
      <c r="C303" s="98">
        <v>7310</v>
      </c>
      <c r="D303" s="80" t="s">
        <v>18</v>
      </c>
      <c r="E303" s="81" t="s">
        <v>138</v>
      </c>
      <c r="F303" s="114" t="s">
        <v>322</v>
      </c>
      <c r="G303" s="200" t="e">
        <f>#REF!+J303</f>
        <v>#REF!</v>
      </c>
      <c r="H303" s="200"/>
      <c r="I303" s="200"/>
      <c r="J303" s="200">
        <f>J304+J305</f>
        <v>0</v>
      </c>
      <c r="K303" s="200"/>
      <c r="L303" s="43"/>
      <c r="M303" s="44" t="e">
        <f t="shared" si="39"/>
        <v>#REF!</v>
      </c>
      <c r="N303" s="44">
        <f t="shared" si="35"/>
        <v>0</v>
      </c>
    </row>
    <row r="304" spans="1:14" ht="48.75" hidden="1" customHeight="1" x14ac:dyDescent="0.2">
      <c r="A304" s="2"/>
      <c r="B304" s="86"/>
      <c r="C304" s="86"/>
      <c r="D304" s="37"/>
      <c r="E304" s="94"/>
      <c r="F304" s="123" t="s">
        <v>329</v>
      </c>
      <c r="G304" s="193" t="e">
        <f>#REF!+J304</f>
        <v>#REF!</v>
      </c>
      <c r="H304" s="193"/>
      <c r="I304" s="193"/>
      <c r="J304" s="193"/>
      <c r="K304" s="193"/>
      <c r="L304" s="44"/>
      <c r="M304" s="44" t="e">
        <f t="shared" si="39"/>
        <v>#REF!</v>
      </c>
      <c r="N304" s="44">
        <f t="shared" si="35"/>
        <v>0</v>
      </c>
    </row>
    <row r="305" spans="1:14" ht="51.75" hidden="1" customHeight="1" x14ac:dyDescent="0.2">
      <c r="A305" s="2"/>
      <c r="B305" s="86"/>
      <c r="C305" s="86"/>
      <c r="D305" s="86"/>
      <c r="E305" s="86"/>
      <c r="F305" s="123" t="s">
        <v>330</v>
      </c>
      <c r="G305" s="193" t="e">
        <f>#REF!+J305</f>
        <v>#REF!</v>
      </c>
      <c r="H305" s="193"/>
      <c r="I305" s="193"/>
      <c r="J305" s="193">
        <f>584000+383000-584000-383000</f>
        <v>0</v>
      </c>
      <c r="K305" s="193"/>
      <c r="L305" s="44"/>
      <c r="M305" s="44" t="e">
        <f t="shared" si="39"/>
        <v>#REF!</v>
      </c>
      <c r="N305" s="44">
        <f t="shared" si="35"/>
        <v>0</v>
      </c>
    </row>
    <row r="306" spans="1:14" ht="52.15" hidden="1" customHeight="1" x14ac:dyDescent="0.2">
      <c r="A306" s="2"/>
      <c r="B306" s="102"/>
      <c r="C306" s="102" t="s">
        <v>4</v>
      </c>
      <c r="D306" s="102" t="s">
        <v>5</v>
      </c>
      <c r="E306" s="103" t="s">
        <v>6</v>
      </c>
      <c r="F306" s="123" t="s">
        <v>290</v>
      </c>
      <c r="G306" s="192" t="e">
        <f>#REF!+J306</f>
        <v>#REF!</v>
      </c>
      <c r="H306" s="193"/>
      <c r="I306" s="193"/>
      <c r="J306" s="193"/>
      <c r="K306" s="193"/>
      <c r="L306" s="44"/>
      <c r="M306" s="44" t="e">
        <f t="shared" si="39"/>
        <v>#REF!</v>
      </c>
      <c r="N306" s="44">
        <f t="shared" si="35"/>
        <v>0</v>
      </c>
    </row>
    <row r="307" spans="1:14" ht="37.5" hidden="1" customHeight="1" x14ac:dyDescent="0.2">
      <c r="A307" s="2"/>
      <c r="B307" s="27">
        <v>1217693</v>
      </c>
      <c r="C307" s="27">
        <v>7693</v>
      </c>
      <c r="D307" s="36" t="s">
        <v>5</v>
      </c>
      <c r="E307" s="88" t="s">
        <v>13</v>
      </c>
      <c r="F307" s="85" t="s">
        <v>323</v>
      </c>
      <c r="G307" s="191" t="e">
        <f>#REF!+J307</f>
        <v>#REF!</v>
      </c>
      <c r="H307" s="191"/>
      <c r="I307" s="191"/>
      <c r="J307" s="191"/>
      <c r="K307" s="191"/>
      <c r="L307" s="44"/>
      <c r="M307" s="44" t="e">
        <f t="shared" si="39"/>
        <v>#REF!</v>
      </c>
      <c r="N307" s="44">
        <f t="shared" si="35"/>
        <v>0</v>
      </c>
    </row>
    <row r="308" spans="1:14" ht="45.75" hidden="1" customHeight="1" x14ac:dyDescent="0.2">
      <c r="A308" s="2"/>
      <c r="B308" s="89">
        <v>1217693</v>
      </c>
      <c r="C308" s="89"/>
      <c r="D308" s="76"/>
      <c r="E308" s="124" t="s">
        <v>156</v>
      </c>
      <c r="F308" s="125" t="s">
        <v>159</v>
      </c>
      <c r="G308" s="192" t="e">
        <f>#REF!+J308</f>
        <v>#REF!</v>
      </c>
      <c r="H308" s="192"/>
      <c r="I308" s="192"/>
      <c r="J308" s="192">
        <v>0</v>
      </c>
      <c r="K308" s="192"/>
      <c r="L308" s="44"/>
      <c r="M308" s="44" t="e">
        <f t="shared" si="39"/>
        <v>#REF!</v>
      </c>
      <c r="N308" s="44">
        <f t="shared" ref="N308:N375" si="43">I308+L308</f>
        <v>0</v>
      </c>
    </row>
    <row r="309" spans="1:14" ht="62.45" hidden="1" customHeight="1" x14ac:dyDescent="0.2">
      <c r="A309" s="2"/>
      <c r="B309" s="27"/>
      <c r="C309" s="27"/>
      <c r="D309" s="36"/>
      <c r="E309" s="88"/>
      <c r="F309" s="85" t="s">
        <v>161</v>
      </c>
      <c r="G309" s="191" t="e">
        <f>#REF!+J309</f>
        <v>#REF!</v>
      </c>
      <c r="H309" s="191"/>
      <c r="I309" s="191"/>
      <c r="J309" s="191">
        <v>0</v>
      </c>
      <c r="K309" s="191"/>
      <c r="L309" s="44"/>
      <c r="M309" s="44" t="e">
        <f t="shared" si="39"/>
        <v>#REF!</v>
      </c>
      <c r="N309" s="44">
        <f t="shared" si="43"/>
        <v>0</v>
      </c>
    </row>
    <row r="310" spans="1:14" ht="83.25" hidden="1" customHeight="1" x14ac:dyDescent="0.2">
      <c r="A310" s="2"/>
      <c r="B310" s="27"/>
      <c r="C310" s="27"/>
      <c r="D310" s="36"/>
      <c r="E310" s="88"/>
      <c r="F310" s="68" t="s">
        <v>351</v>
      </c>
      <c r="G310" s="190" t="e">
        <f>#REF!+J310</f>
        <v>#REF!</v>
      </c>
      <c r="H310" s="190"/>
      <c r="I310" s="190"/>
      <c r="J310" s="190">
        <f>J311+J318+J319+J322+J320</f>
        <v>0</v>
      </c>
      <c r="K310" s="190"/>
      <c r="L310" s="43"/>
      <c r="M310" s="44" t="e">
        <f t="shared" si="39"/>
        <v>#REF!</v>
      </c>
      <c r="N310" s="44">
        <f t="shared" si="43"/>
        <v>0</v>
      </c>
    </row>
    <row r="311" spans="1:14" ht="75" hidden="1" customHeight="1" x14ac:dyDescent="0.2">
      <c r="A311" s="2"/>
      <c r="B311" s="98">
        <v>1217310</v>
      </c>
      <c r="C311" s="27">
        <v>7310</v>
      </c>
      <c r="D311" s="36" t="s">
        <v>18</v>
      </c>
      <c r="E311" s="88" t="s">
        <v>138</v>
      </c>
      <c r="F311" s="85"/>
      <c r="G311" s="191" t="e">
        <f>#REF!+J311</f>
        <v>#REF!</v>
      </c>
      <c r="H311" s="191"/>
      <c r="I311" s="191"/>
      <c r="J311" s="191"/>
      <c r="K311" s="191"/>
      <c r="L311" s="44"/>
      <c r="M311" s="44" t="e">
        <f t="shared" si="39"/>
        <v>#REF!</v>
      </c>
      <c r="N311" s="44">
        <f t="shared" si="43"/>
        <v>0</v>
      </c>
    </row>
    <row r="312" spans="1:14" ht="59.25" hidden="1" customHeight="1" x14ac:dyDescent="0.2">
      <c r="A312" s="2"/>
      <c r="B312" s="27">
        <v>1217310</v>
      </c>
      <c r="C312" s="27">
        <v>7321</v>
      </c>
      <c r="D312" s="36" t="s">
        <v>18</v>
      </c>
      <c r="E312" s="88" t="s">
        <v>148</v>
      </c>
      <c r="F312" s="85"/>
      <c r="G312" s="191" t="e">
        <f>#REF!+J312</f>
        <v>#REF!</v>
      </c>
      <c r="H312" s="191"/>
      <c r="I312" s="191"/>
      <c r="J312" s="191"/>
      <c r="K312" s="191"/>
      <c r="L312" s="44"/>
      <c r="M312" s="44" t="e">
        <f t="shared" si="39"/>
        <v>#REF!</v>
      </c>
      <c r="N312" s="44">
        <f t="shared" si="43"/>
        <v>0</v>
      </c>
    </row>
    <row r="313" spans="1:14" ht="65.25" hidden="1" customHeight="1" x14ac:dyDescent="0.2">
      <c r="A313" s="2"/>
      <c r="B313" s="27">
        <v>1211020</v>
      </c>
      <c r="C313" s="27">
        <v>1020</v>
      </c>
      <c r="D313" s="36" t="s">
        <v>145</v>
      </c>
      <c r="E313" s="88" t="s">
        <v>203</v>
      </c>
      <c r="F313" s="85"/>
      <c r="G313" s="191" t="e">
        <f>#REF!+J313</f>
        <v>#REF!</v>
      </c>
      <c r="H313" s="191"/>
      <c r="I313" s="191"/>
      <c r="J313" s="191"/>
      <c r="K313" s="191"/>
      <c r="L313" s="44"/>
      <c r="M313" s="44" t="e">
        <f t="shared" si="39"/>
        <v>#REF!</v>
      </c>
      <c r="N313" s="44">
        <f t="shared" si="43"/>
        <v>0</v>
      </c>
    </row>
    <row r="314" spans="1:14" ht="53.25" hidden="1" customHeight="1" x14ac:dyDescent="0.2">
      <c r="A314" s="2"/>
      <c r="B314" s="27">
        <v>1217321</v>
      </c>
      <c r="C314" s="27">
        <v>7321</v>
      </c>
      <c r="D314" s="36" t="s">
        <v>18</v>
      </c>
      <c r="E314" s="88" t="s">
        <v>148</v>
      </c>
      <c r="F314" s="85"/>
      <c r="G314" s="191" t="e">
        <f>#REF!+J314</f>
        <v>#REF!</v>
      </c>
      <c r="H314" s="191"/>
      <c r="I314" s="191"/>
      <c r="J314" s="191"/>
      <c r="K314" s="191"/>
      <c r="L314" s="44"/>
      <c r="M314" s="44" t="e">
        <f t="shared" si="39"/>
        <v>#REF!</v>
      </c>
      <c r="N314" s="44">
        <f t="shared" si="43"/>
        <v>0</v>
      </c>
    </row>
    <row r="315" spans="1:14" ht="86.25" hidden="1" customHeight="1" x14ac:dyDescent="0.2">
      <c r="A315" s="2"/>
      <c r="B315" s="27">
        <v>1217322</v>
      </c>
      <c r="C315" s="27">
        <v>7322</v>
      </c>
      <c r="D315" s="36" t="s">
        <v>18</v>
      </c>
      <c r="E315" s="88" t="s">
        <v>225</v>
      </c>
      <c r="F315" s="85"/>
      <c r="G315" s="191" t="e">
        <f>#REF!+J315</f>
        <v>#REF!</v>
      </c>
      <c r="H315" s="191"/>
      <c r="I315" s="191"/>
      <c r="J315" s="191"/>
      <c r="K315" s="191"/>
      <c r="L315" s="44"/>
      <c r="M315" s="44" t="e">
        <f t="shared" si="39"/>
        <v>#REF!</v>
      </c>
      <c r="N315" s="44">
        <f t="shared" si="43"/>
        <v>0</v>
      </c>
    </row>
    <row r="316" spans="1:14" ht="90" hidden="1" customHeight="1" x14ac:dyDescent="0.2">
      <c r="A316" s="2"/>
      <c r="B316" s="27">
        <v>1216011</v>
      </c>
      <c r="C316" s="27">
        <v>6011</v>
      </c>
      <c r="D316" s="36" t="s">
        <v>136</v>
      </c>
      <c r="E316" s="88" t="s">
        <v>31</v>
      </c>
      <c r="F316" s="85" t="s">
        <v>147</v>
      </c>
      <c r="G316" s="191" t="e">
        <f>#REF!+J316</f>
        <v>#REF!</v>
      </c>
      <c r="H316" s="191"/>
      <c r="I316" s="191"/>
      <c r="J316" s="191"/>
      <c r="K316" s="191"/>
      <c r="L316" s="44"/>
      <c r="M316" s="44" t="e">
        <f t="shared" si="39"/>
        <v>#REF!</v>
      </c>
      <c r="N316" s="44">
        <f t="shared" si="43"/>
        <v>0</v>
      </c>
    </row>
    <row r="317" spans="1:14" ht="99.6" hidden="1" customHeight="1" x14ac:dyDescent="0.2">
      <c r="A317" s="2"/>
      <c r="B317" s="27">
        <v>1216013</v>
      </c>
      <c r="C317" s="27">
        <v>6013</v>
      </c>
      <c r="D317" s="36" t="s">
        <v>10</v>
      </c>
      <c r="E317" s="88" t="s">
        <v>175</v>
      </c>
      <c r="F317" s="85"/>
      <c r="G317" s="191" t="e">
        <f>#REF!+J317</f>
        <v>#REF!</v>
      </c>
      <c r="H317" s="191"/>
      <c r="I317" s="191"/>
      <c r="J317" s="191"/>
      <c r="K317" s="191"/>
      <c r="L317" s="44"/>
      <c r="M317" s="44" t="e">
        <f t="shared" si="39"/>
        <v>#REF!</v>
      </c>
      <c r="N317" s="44">
        <f t="shared" si="43"/>
        <v>0</v>
      </c>
    </row>
    <row r="318" spans="1:14" ht="56.25" hidden="1" customHeight="1" x14ac:dyDescent="0.2">
      <c r="A318" s="2"/>
      <c r="B318" s="27">
        <v>1217321</v>
      </c>
      <c r="C318" s="27">
        <v>7321</v>
      </c>
      <c r="D318" s="36" t="s">
        <v>18</v>
      </c>
      <c r="E318" s="88" t="s">
        <v>148</v>
      </c>
      <c r="F318" s="85"/>
      <c r="G318" s="191" t="e">
        <f>#REF!+J318</f>
        <v>#REF!</v>
      </c>
      <c r="H318" s="191"/>
      <c r="I318" s="191"/>
      <c r="J318" s="191"/>
      <c r="K318" s="191"/>
      <c r="L318" s="44"/>
      <c r="M318" s="44" t="e">
        <f t="shared" si="39"/>
        <v>#REF!</v>
      </c>
      <c r="N318" s="44">
        <f t="shared" si="43"/>
        <v>0</v>
      </c>
    </row>
    <row r="319" spans="1:14" ht="57" hidden="1" customHeight="1" x14ac:dyDescent="0.2">
      <c r="A319" s="2"/>
      <c r="B319" s="27">
        <v>1217322</v>
      </c>
      <c r="C319" s="27">
        <v>7322</v>
      </c>
      <c r="D319" s="36" t="s">
        <v>18</v>
      </c>
      <c r="E319" s="88" t="s">
        <v>225</v>
      </c>
      <c r="F319" s="85"/>
      <c r="G319" s="191" t="e">
        <f>#REF!+J319</f>
        <v>#REF!</v>
      </c>
      <c r="H319" s="191"/>
      <c r="I319" s="191"/>
      <c r="J319" s="191"/>
      <c r="K319" s="191"/>
      <c r="L319" s="44"/>
      <c r="M319" s="44" t="e">
        <f t="shared" ref="M319:M388" si="44">G319+J319</f>
        <v>#REF!</v>
      </c>
      <c r="N319" s="44">
        <f t="shared" si="43"/>
        <v>0</v>
      </c>
    </row>
    <row r="320" spans="1:14" ht="57.75" hidden="1" customHeight="1" x14ac:dyDescent="0.2">
      <c r="A320" s="2"/>
      <c r="B320" s="27">
        <v>1217330</v>
      </c>
      <c r="C320" s="27">
        <v>7330</v>
      </c>
      <c r="D320" s="36" t="s">
        <v>18</v>
      </c>
      <c r="E320" s="88" t="s">
        <v>171</v>
      </c>
      <c r="F320" s="85"/>
      <c r="G320" s="191" t="e">
        <f>#REF!+J320</f>
        <v>#REF!</v>
      </c>
      <c r="H320" s="191"/>
      <c r="I320" s="191"/>
      <c r="J320" s="191"/>
      <c r="K320" s="191"/>
      <c r="L320" s="44"/>
      <c r="M320" s="44" t="e">
        <f t="shared" si="44"/>
        <v>#REF!</v>
      </c>
      <c r="N320" s="44">
        <f t="shared" si="43"/>
        <v>0</v>
      </c>
    </row>
    <row r="321" spans="1:14" ht="123" hidden="1" customHeight="1" x14ac:dyDescent="0.2">
      <c r="A321" s="2"/>
      <c r="B321" s="27" t="s">
        <v>176</v>
      </c>
      <c r="C321" s="27" t="s">
        <v>177</v>
      </c>
      <c r="D321" s="36" t="s">
        <v>5</v>
      </c>
      <c r="E321" s="88" t="s">
        <v>178</v>
      </c>
      <c r="F321" s="85"/>
      <c r="G321" s="191" t="e">
        <f>#REF!+J321</f>
        <v>#REF!</v>
      </c>
      <c r="H321" s="191"/>
      <c r="I321" s="191"/>
      <c r="J321" s="191"/>
      <c r="K321" s="191"/>
      <c r="L321" s="44"/>
      <c r="M321" s="44" t="e">
        <f t="shared" si="44"/>
        <v>#REF!</v>
      </c>
      <c r="N321" s="44">
        <f t="shared" si="43"/>
        <v>0</v>
      </c>
    </row>
    <row r="322" spans="1:14" ht="48.75" hidden="1" customHeight="1" x14ac:dyDescent="0.2">
      <c r="A322" s="2"/>
      <c r="B322" s="64" t="s">
        <v>140</v>
      </c>
      <c r="C322" s="64" t="s">
        <v>141</v>
      </c>
      <c r="D322" s="64" t="s">
        <v>143</v>
      </c>
      <c r="E322" s="88" t="s">
        <v>142</v>
      </c>
      <c r="F322" s="85"/>
      <c r="G322" s="191" t="e">
        <f>#REF!+J322</f>
        <v>#REF!</v>
      </c>
      <c r="H322" s="191"/>
      <c r="I322" s="191"/>
      <c r="J322" s="191"/>
      <c r="K322" s="191"/>
      <c r="L322" s="44"/>
      <c r="M322" s="44" t="e">
        <f t="shared" si="44"/>
        <v>#REF!</v>
      </c>
      <c r="N322" s="44">
        <f t="shared" si="43"/>
        <v>0</v>
      </c>
    </row>
    <row r="323" spans="1:14" ht="79.150000000000006" hidden="1" customHeight="1" x14ac:dyDescent="0.2">
      <c r="A323" s="2"/>
      <c r="B323" s="64"/>
      <c r="C323" s="64"/>
      <c r="D323" s="64"/>
      <c r="E323" s="88"/>
      <c r="F323" s="126" t="s">
        <v>354</v>
      </c>
      <c r="G323" s="190" t="e">
        <f>#REF!+J323</f>
        <v>#REF!</v>
      </c>
      <c r="H323" s="190"/>
      <c r="I323" s="190"/>
      <c r="J323" s="190">
        <f>J325+J326</f>
        <v>0</v>
      </c>
      <c r="K323" s="190"/>
      <c r="L323" s="43"/>
      <c r="M323" s="44" t="e">
        <f t="shared" si="44"/>
        <v>#REF!</v>
      </c>
      <c r="N323" s="44">
        <f t="shared" si="43"/>
        <v>0</v>
      </c>
    </row>
    <row r="324" spans="1:14" ht="89.25" hidden="1" customHeight="1" x14ac:dyDescent="0.2">
      <c r="A324" s="2"/>
      <c r="B324" s="64" t="s">
        <v>17</v>
      </c>
      <c r="C324" s="64" t="s">
        <v>4</v>
      </c>
      <c r="D324" s="64" t="s">
        <v>5</v>
      </c>
      <c r="E324" s="88" t="s">
        <v>6</v>
      </c>
      <c r="F324" s="127" t="s">
        <v>373</v>
      </c>
      <c r="G324" s="191" t="e">
        <f>#REF!+J324</f>
        <v>#REF!</v>
      </c>
      <c r="H324" s="191"/>
      <c r="I324" s="191"/>
      <c r="J324" s="191">
        <v>0</v>
      </c>
      <c r="K324" s="191"/>
      <c r="L324" s="44"/>
      <c r="M324" s="44" t="e">
        <f t="shared" si="44"/>
        <v>#REF!</v>
      </c>
      <c r="N324" s="44">
        <f t="shared" si="43"/>
        <v>0</v>
      </c>
    </row>
    <row r="325" spans="1:14" ht="50.25" hidden="1" customHeight="1" x14ac:dyDescent="0.2">
      <c r="A325" s="2"/>
      <c r="B325" s="128">
        <v>1217693</v>
      </c>
      <c r="C325" s="128">
        <v>7693</v>
      </c>
      <c r="D325" s="64" t="s">
        <v>5</v>
      </c>
      <c r="E325" s="129" t="s">
        <v>13</v>
      </c>
      <c r="F325" s="127" t="s">
        <v>355</v>
      </c>
      <c r="G325" s="191" t="e">
        <f>#REF!+J325</f>
        <v>#REF!</v>
      </c>
      <c r="H325" s="191"/>
      <c r="I325" s="191"/>
      <c r="J325" s="191"/>
      <c r="K325" s="191"/>
      <c r="L325" s="44"/>
      <c r="M325" s="44" t="e">
        <f t="shared" si="44"/>
        <v>#REF!</v>
      </c>
      <c r="N325" s="44">
        <f t="shared" si="43"/>
        <v>0</v>
      </c>
    </row>
    <row r="326" spans="1:14" ht="76.900000000000006" hidden="1" customHeight="1" x14ac:dyDescent="0.2">
      <c r="A326" s="2"/>
      <c r="B326" s="64"/>
      <c r="C326" s="64"/>
      <c r="D326" s="64"/>
      <c r="E326" s="88"/>
      <c r="F326" s="127"/>
      <c r="G326" s="191"/>
      <c r="H326" s="191"/>
      <c r="I326" s="191"/>
      <c r="J326" s="191">
        <v>0</v>
      </c>
      <c r="K326" s="191"/>
      <c r="L326" s="44"/>
      <c r="M326" s="44">
        <f t="shared" si="44"/>
        <v>0</v>
      </c>
      <c r="N326" s="44">
        <f t="shared" si="43"/>
        <v>0</v>
      </c>
    </row>
    <row r="327" spans="1:14" ht="189" hidden="1" customHeight="1" x14ac:dyDescent="0.2">
      <c r="A327" s="2"/>
      <c r="B327" s="64" t="s">
        <v>17</v>
      </c>
      <c r="C327" s="64" t="s">
        <v>4</v>
      </c>
      <c r="D327" s="64" t="s">
        <v>5</v>
      </c>
      <c r="E327" s="88" t="s">
        <v>6</v>
      </c>
      <c r="F327" s="126" t="s">
        <v>319</v>
      </c>
      <c r="G327" s="190" t="e">
        <f>#REF!+J327</f>
        <v>#REF!</v>
      </c>
      <c r="H327" s="190"/>
      <c r="I327" s="190"/>
      <c r="J327" s="190">
        <v>0</v>
      </c>
      <c r="K327" s="190"/>
      <c r="L327" s="43"/>
      <c r="M327" s="44" t="e">
        <f t="shared" si="44"/>
        <v>#REF!</v>
      </c>
      <c r="N327" s="44">
        <f t="shared" si="43"/>
        <v>0</v>
      </c>
    </row>
    <row r="328" spans="1:14" ht="75.75" hidden="1" customHeight="1" x14ac:dyDescent="0.2">
      <c r="A328" s="2"/>
      <c r="B328" s="64" t="s">
        <v>19</v>
      </c>
      <c r="C328" s="64" t="s">
        <v>20</v>
      </c>
      <c r="D328" s="64" t="s">
        <v>10</v>
      </c>
      <c r="E328" s="88" t="s">
        <v>21</v>
      </c>
      <c r="F328" s="68" t="s">
        <v>350</v>
      </c>
      <c r="G328" s="190" t="e">
        <f>#REF!+J328</f>
        <v>#REF!</v>
      </c>
      <c r="H328" s="190"/>
      <c r="I328" s="190"/>
      <c r="J328" s="190">
        <v>0</v>
      </c>
      <c r="K328" s="190"/>
      <c r="L328" s="43"/>
      <c r="M328" s="44" t="e">
        <f t="shared" si="44"/>
        <v>#REF!</v>
      </c>
      <c r="N328" s="44">
        <f t="shared" si="43"/>
        <v>0</v>
      </c>
    </row>
    <row r="329" spans="1:14" ht="69" hidden="1" customHeight="1" x14ac:dyDescent="0.2">
      <c r="A329" s="2"/>
      <c r="B329" s="64"/>
      <c r="C329" s="64"/>
      <c r="D329" s="64"/>
      <c r="E329" s="88"/>
      <c r="F329" s="126" t="s">
        <v>348</v>
      </c>
      <c r="G329" s="190" t="e">
        <f>#REF!+J329</f>
        <v>#REF!</v>
      </c>
      <c r="H329" s="190"/>
      <c r="I329" s="190"/>
      <c r="J329" s="190">
        <f>J330+J331+J332</f>
        <v>0</v>
      </c>
      <c r="K329" s="190"/>
      <c r="L329" s="43"/>
      <c r="M329" s="44" t="e">
        <f t="shared" si="44"/>
        <v>#REF!</v>
      </c>
      <c r="N329" s="44">
        <f t="shared" si="43"/>
        <v>0</v>
      </c>
    </row>
    <row r="330" spans="1:14" ht="35.25" hidden="1" customHeight="1" x14ac:dyDescent="0.2">
      <c r="A330" s="2"/>
      <c r="B330" s="64" t="s">
        <v>8</v>
      </c>
      <c r="C330" s="64" t="s">
        <v>9</v>
      </c>
      <c r="D330" s="64" t="s">
        <v>10</v>
      </c>
      <c r="E330" s="88" t="s">
        <v>11</v>
      </c>
      <c r="F330" s="85" t="s">
        <v>305</v>
      </c>
      <c r="G330" s="190" t="e">
        <f>#REF!+J330</f>
        <v>#REF!</v>
      </c>
      <c r="H330" s="190"/>
      <c r="I330" s="190"/>
      <c r="J330" s="190"/>
      <c r="K330" s="190"/>
      <c r="L330" s="43"/>
      <c r="M330" s="44" t="e">
        <f t="shared" si="44"/>
        <v>#REF!</v>
      </c>
      <c r="N330" s="44">
        <f t="shared" si="43"/>
        <v>0</v>
      </c>
    </row>
    <row r="331" spans="1:14" ht="35.25" hidden="1" customHeight="1" x14ac:dyDescent="0.2">
      <c r="A331" s="2"/>
      <c r="B331" s="64" t="s">
        <v>22</v>
      </c>
      <c r="C331" s="64" t="s">
        <v>23</v>
      </c>
      <c r="D331" s="64" t="s">
        <v>24</v>
      </c>
      <c r="E331" s="88" t="s">
        <v>25</v>
      </c>
      <c r="F331" s="127" t="s">
        <v>305</v>
      </c>
      <c r="G331" s="190" t="e">
        <f>#REF!+J331</f>
        <v>#REF!</v>
      </c>
      <c r="H331" s="190"/>
      <c r="I331" s="190"/>
      <c r="J331" s="190"/>
      <c r="K331" s="190"/>
      <c r="L331" s="43"/>
      <c r="M331" s="44" t="e">
        <f t="shared" si="44"/>
        <v>#REF!</v>
      </c>
      <c r="N331" s="44">
        <f t="shared" si="43"/>
        <v>0</v>
      </c>
    </row>
    <row r="332" spans="1:14" ht="42" hidden="1" customHeight="1" x14ac:dyDescent="0.2">
      <c r="A332" s="2"/>
      <c r="B332" s="64" t="s">
        <v>22</v>
      </c>
      <c r="C332" s="64"/>
      <c r="D332" s="64"/>
      <c r="E332" s="88"/>
      <c r="F332" s="127"/>
      <c r="G332" s="190"/>
      <c r="H332" s="190"/>
      <c r="I332" s="190"/>
      <c r="J332" s="190"/>
      <c r="K332" s="190"/>
      <c r="L332" s="43"/>
      <c r="M332" s="44">
        <f t="shared" si="44"/>
        <v>0</v>
      </c>
      <c r="N332" s="44">
        <f t="shared" si="43"/>
        <v>0</v>
      </c>
    </row>
    <row r="333" spans="1:14" ht="54" hidden="1" customHeight="1" x14ac:dyDescent="0.2">
      <c r="A333" s="2"/>
      <c r="B333" s="64" t="s">
        <v>8</v>
      </c>
      <c r="C333" s="64" t="s">
        <v>9</v>
      </c>
      <c r="D333" s="64" t="s">
        <v>10</v>
      </c>
      <c r="E333" s="88" t="s">
        <v>11</v>
      </c>
      <c r="F333" s="127" t="s">
        <v>325</v>
      </c>
      <c r="G333" s="190" t="e">
        <f>#REF!+J333</f>
        <v>#REF!</v>
      </c>
      <c r="H333" s="190"/>
      <c r="I333" s="190"/>
      <c r="J333" s="190">
        <f>J334+J335</f>
        <v>0</v>
      </c>
      <c r="K333" s="190"/>
      <c r="L333" s="43"/>
      <c r="M333" s="44" t="e">
        <f t="shared" si="44"/>
        <v>#REF!</v>
      </c>
      <c r="N333" s="44">
        <f t="shared" si="43"/>
        <v>0</v>
      </c>
    </row>
    <row r="334" spans="1:14" ht="110.45" hidden="1" customHeight="1" x14ac:dyDescent="0.2">
      <c r="A334" s="2"/>
      <c r="B334" s="80" t="s">
        <v>8</v>
      </c>
      <c r="C334" s="80"/>
      <c r="D334" s="80"/>
      <c r="E334" s="81"/>
      <c r="F334" s="127" t="s">
        <v>179</v>
      </c>
      <c r="G334" s="191" t="e">
        <f>#REF!+J334</f>
        <v>#REF!</v>
      </c>
      <c r="H334" s="191"/>
      <c r="I334" s="191"/>
      <c r="J334" s="191"/>
      <c r="K334" s="191"/>
      <c r="L334" s="44"/>
      <c r="M334" s="44" t="e">
        <f t="shared" si="44"/>
        <v>#REF!</v>
      </c>
      <c r="N334" s="44">
        <f t="shared" si="43"/>
        <v>0</v>
      </c>
    </row>
    <row r="335" spans="1:14" ht="60.75" hidden="1" customHeight="1" x14ac:dyDescent="0.2">
      <c r="A335" s="2"/>
      <c r="B335" s="102"/>
      <c r="C335" s="102"/>
      <c r="D335" s="102"/>
      <c r="E335" s="103"/>
      <c r="F335" s="127"/>
      <c r="G335" s="191"/>
      <c r="H335" s="191"/>
      <c r="I335" s="191"/>
      <c r="J335" s="191"/>
      <c r="K335" s="191"/>
      <c r="L335" s="44"/>
      <c r="M335" s="44">
        <f t="shared" si="44"/>
        <v>0</v>
      </c>
      <c r="N335" s="44">
        <f t="shared" si="43"/>
        <v>0</v>
      </c>
    </row>
    <row r="336" spans="1:14" ht="70.5" hidden="1" customHeight="1" x14ac:dyDescent="0.2">
      <c r="A336" s="2"/>
      <c r="B336" s="64"/>
      <c r="C336" s="64"/>
      <c r="D336" s="64"/>
      <c r="E336" s="88"/>
      <c r="F336" s="126" t="s">
        <v>349</v>
      </c>
      <c r="G336" s="190" t="e">
        <f>G338+G339</f>
        <v>#REF!</v>
      </c>
      <c r="H336" s="190"/>
      <c r="I336" s="190"/>
      <c r="J336" s="190">
        <f>J338</f>
        <v>0</v>
      </c>
      <c r="K336" s="190"/>
      <c r="L336" s="43"/>
      <c r="M336" s="44" t="e">
        <f t="shared" si="44"/>
        <v>#REF!</v>
      </c>
      <c r="N336" s="44">
        <f t="shared" si="43"/>
        <v>0</v>
      </c>
    </row>
    <row r="337" spans="1:14" ht="48" hidden="1" customHeight="1" x14ac:dyDescent="0.2">
      <c r="A337" s="2"/>
      <c r="B337" s="64"/>
      <c r="C337" s="64"/>
      <c r="D337" s="64"/>
      <c r="E337" s="88"/>
      <c r="F337" s="127"/>
      <c r="G337" s="191"/>
      <c r="H337" s="191"/>
      <c r="I337" s="191"/>
      <c r="J337" s="191"/>
      <c r="K337" s="191"/>
      <c r="L337" s="44"/>
      <c r="M337" s="44">
        <f t="shared" si="44"/>
        <v>0</v>
      </c>
      <c r="N337" s="44">
        <f t="shared" si="43"/>
        <v>0</v>
      </c>
    </row>
    <row r="338" spans="1:14" ht="63.6" hidden="1" customHeight="1" x14ac:dyDescent="0.2">
      <c r="A338" s="2"/>
      <c r="B338" s="64" t="s">
        <v>140</v>
      </c>
      <c r="C338" s="64" t="s">
        <v>141</v>
      </c>
      <c r="D338" s="64" t="s">
        <v>143</v>
      </c>
      <c r="E338" s="88" t="s">
        <v>142</v>
      </c>
      <c r="F338" s="127" t="s">
        <v>305</v>
      </c>
      <c r="G338" s="191" t="e">
        <f>#REF!+J338</f>
        <v>#REF!</v>
      </c>
      <c r="H338" s="191"/>
      <c r="I338" s="191"/>
      <c r="J338" s="191"/>
      <c r="K338" s="191"/>
      <c r="L338" s="44"/>
      <c r="M338" s="44" t="e">
        <f t="shared" si="44"/>
        <v>#REF!</v>
      </c>
      <c r="N338" s="44">
        <f t="shared" si="43"/>
        <v>0</v>
      </c>
    </row>
    <row r="339" spans="1:14" ht="52.5" hidden="1" customHeight="1" x14ac:dyDescent="0.2">
      <c r="A339" s="2"/>
      <c r="B339" s="64" t="s">
        <v>140</v>
      </c>
      <c r="C339" s="64" t="s">
        <v>274</v>
      </c>
      <c r="D339" s="64" t="s">
        <v>5</v>
      </c>
      <c r="E339" s="88" t="s">
        <v>284</v>
      </c>
      <c r="F339" s="127" t="s">
        <v>283</v>
      </c>
      <c r="G339" s="191" t="e">
        <f>#REF!+J339</f>
        <v>#REF!</v>
      </c>
      <c r="H339" s="191"/>
      <c r="I339" s="191"/>
      <c r="J339" s="191"/>
      <c r="K339" s="191"/>
      <c r="L339" s="44"/>
      <c r="M339" s="44" t="e">
        <f t="shared" si="44"/>
        <v>#REF!</v>
      </c>
      <c r="N339" s="44">
        <f t="shared" si="43"/>
        <v>0</v>
      </c>
    </row>
    <row r="340" spans="1:14" ht="54.6" hidden="1" customHeight="1" x14ac:dyDescent="0.2">
      <c r="A340" s="2"/>
      <c r="B340" s="64"/>
      <c r="C340" s="64"/>
      <c r="D340" s="64"/>
      <c r="E340" s="88"/>
      <c r="F340" s="127"/>
      <c r="G340" s="191"/>
      <c r="H340" s="191"/>
      <c r="I340" s="191"/>
      <c r="J340" s="191"/>
      <c r="K340" s="191"/>
      <c r="L340" s="44"/>
      <c r="M340" s="44">
        <f t="shared" si="44"/>
        <v>0</v>
      </c>
      <c r="N340" s="44">
        <f t="shared" si="43"/>
        <v>0</v>
      </c>
    </row>
    <row r="341" spans="1:14" ht="54.6" hidden="1" customHeight="1" x14ac:dyDescent="0.2">
      <c r="A341" s="2"/>
      <c r="B341" s="64"/>
      <c r="C341" s="64"/>
      <c r="D341" s="64"/>
      <c r="E341" s="88"/>
      <c r="F341" s="127" t="s">
        <v>180</v>
      </c>
      <c r="G341" s="190" t="e">
        <f>#REF!+J341</f>
        <v>#REF!</v>
      </c>
      <c r="H341" s="190"/>
      <c r="I341" s="190"/>
      <c r="J341" s="190">
        <f>J344+J345</f>
        <v>0</v>
      </c>
      <c r="K341" s="190"/>
      <c r="L341" s="43"/>
      <c r="M341" s="44" t="e">
        <f t="shared" si="44"/>
        <v>#REF!</v>
      </c>
      <c r="N341" s="44">
        <f t="shared" si="43"/>
        <v>0</v>
      </c>
    </row>
    <row r="342" spans="1:14" ht="84.75" hidden="1" customHeight="1" x14ac:dyDescent="0.2">
      <c r="A342" s="2"/>
      <c r="B342" s="64"/>
      <c r="C342" s="64" t="s">
        <v>30</v>
      </c>
      <c r="D342" s="64" t="s">
        <v>136</v>
      </c>
      <c r="E342" s="88" t="s">
        <v>31</v>
      </c>
      <c r="F342" s="127"/>
      <c r="G342" s="191" t="e">
        <f>#REF!+J342</f>
        <v>#REF!</v>
      </c>
      <c r="H342" s="191"/>
      <c r="I342" s="191"/>
      <c r="J342" s="191">
        <f>2084000-2084000</f>
        <v>0</v>
      </c>
      <c r="K342" s="191"/>
      <c r="L342" s="44"/>
      <c r="M342" s="44" t="e">
        <f t="shared" si="44"/>
        <v>#REF!</v>
      </c>
      <c r="N342" s="44">
        <f t="shared" si="43"/>
        <v>0</v>
      </c>
    </row>
    <row r="343" spans="1:14" ht="84.75" hidden="1" customHeight="1" x14ac:dyDescent="0.2">
      <c r="A343" s="2"/>
      <c r="B343" s="64" t="s">
        <v>14</v>
      </c>
      <c r="C343" s="64" t="s">
        <v>15</v>
      </c>
      <c r="D343" s="64" t="s">
        <v>10</v>
      </c>
      <c r="E343" s="88" t="s">
        <v>16</v>
      </c>
      <c r="F343" s="127"/>
      <c r="G343" s="191" t="e">
        <f>#REF!+J343</f>
        <v>#REF!</v>
      </c>
      <c r="H343" s="191"/>
      <c r="I343" s="191"/>
      <c r="J343" s="191">
        <f>5277800+253544+174230-5705574</f>
        <v>0</v>
      </c>
      <c r="K343" s="191"/>
      <c r="L343" s="44"/>
      <c r="M343" s="44" t="e">
        <f t="shared" si="44"/>
        <v>#REF!</v>
      </c>
      <c r="N343" s="44">
        <f t="shared" si="43"/>
        <v>0</v>
      </c>
    </row>
    <row r="344" spans="1:14" ht="81.75" hidden="1" customHeight="1" x14ac:dyDescent="0.2">
      <c r="A344" s="2"/>
      <c r="B344" s="64" t="s">
        <v>8</v>
      </c>
      <c r="C344" s="64" t="s">
        <v>9</v>
      </c>
      <c r="D344" s="64" t="s">
        <v>10</v>
      </c>
      <c r="E344" s="88" t="s">
        <v>11</v>
      </c>
      <c r="F344" s="127" t="s">
        <v>309</v>
      </c>
      <c r="G344" s="191" t="e">
        <f>#REF!+J344</f>
        <v>#REF!</v>
      </c>
      <c r="H344" s="191"/>
      <c r="I344" s="191"/>
      <c r="J344" s="191"/>
      <c r="K344" s="191"/>
      <c r="L344" s="44"/>
      <c r="M344" s="44" t="e">
        <f t="shared" si="44"/>
        <v>#REF!</v>
      </c>
      <c r="N344" s="44">
        <f t="shared" si="43"/>
        <v>0</v>
      </c>
    </row>
    <row r="345" spans="1:14" ht="75" hidden="1" customHeight="1" x14ac:dyDescent="0.2">
      <c r="A345" s="2"/>
      <c r="B345" s="64" t="s">
        <v>137</v>
      </c>
      <c r="C345" s="64" t="s">
        <v>139</v>
      </c>
      <c r="D345" s="64" t="s">
        <v>18</v>
      </c>
      <c r="E345" s="88" t="s">
        <v>138</v>
      </c>
      <c r="F345" s="127" t="s">
        <v>408</v>
      </c>
      <c r="G345" s="191" t="e">
        <f>#REF!+J345</f>
        <v>#REF!</v>
      </c>
      <c r="H345" s="191"/>
      <c r="I345" s="191"/>
      <c r="J345" s="191"/>
      <c r="K345" s="191"/>
      <c r="L345" s="44"/>
      <c r="M345" s="44" t="e">
        <f t="shared" si="44"/>
        <v>#REF!</v>
      </c>
      <c r="N345" s="44">
        <f t="shared" si="43"/>
        <v>0</v>
      </c>
    </row>
    <row r="346" spans="1:14" ht="54.6" hidden="1" customHeight="1" x14ac:dyDescent="0.2">
      <c r="A346" s="2"/>
      <c r="B346" s="64"/>
      <c r="C346" s="64"/>
      <c r="D346" s="64"/>
      <c r="E346" s="88"/>
      <c r="F346" s="126" t="s">
        <v>342</v>
      </c>
      <c r="G346" s="190" t="e">
        <f>#REF!+J346</f>
        <v>#REF!</v>
      </c>
      <c r="H346" s="190"/>
      <c r="I346" s="190"/>
      <c r="J346" s="190">
        <f>J347</f>
        <v>0</v>
      </c>
      <c r="K346" s="190"/>
      <c r="L346" s="43"/>
      <c r="M346" s="44" t="e">
        <f t="shared" si="44"/>
        <v>#REF!</v>
      </c>
      <c r="N346" s="44">
        <f t="shared" si="43"/>
        <v>0</v>
      </c>
    </row>
    <row r="347" spans="1:14" ht="54.6" hidden="1" customHeight="1" x14ac:dyDescent="0.2">
      <c r="A347" s="2"/>
      <c r="B347" s="64" t="s">
        <v>326</v>
      </c>
      <c r="C347" s="64" t="s">
        <v>328</v>
      </c>
      <c r="D347" s="64" t="s">
        <v>127</v>
      </c>
      <c r="E347" s="88" t="s">
        <v>327</v>
      </c>
      <c r="F347" s="127" t="s">
        <v>341</v>
      </c>
      <c r="G347" s="191" t="e">
        <f>#REF!+J347</f>
        <v>#REF!</v>
      </c>
      <c r="H347" s="191"/>
      <c r="I347" s="191"/>
      <c r="J347" s="191"/>
      <c r="K347" s="191"/>
      <c r="L347" s="44"/>
      <c r="M347" s="44" t="e">
        <f t="shared" si="44"/>
        <v>#REF!</v>
      </c>
      <c r="N347" s="44">
        <f t="shared" si="43"/>
        <v>0</v>
      </c>
    </row>
    <row r="348" spans="1:14" ht="54.6" hidden="1" customHeight="1" x14ac:dyDescent="0.2">
      <c r="A348" s="2"/>
      <c r="B348" s="64"/>
      <c r="C348" s="64"/>
      <c r="D348" s="64"/>
      <c r="E348" s="88"/>
      <c r="F348" s="127"/>
      <c r="G348" s="191"/>
      <c r="H348" s="191"/>
      <c r="I348" s="191"/>
      <c r="J348" s="191"/>
      <c r="K348" s="191"/>
      <c r="L348" s="44"/>
      <c r="M348" s="44">
        <f t="shared" si="44"/>
        <v>0</v>
      </c>
      <c r="N348" s="44">
        <f t="shared" si="43"/>
        <v>0</v>
      </c>
    </row>
    <row r="349" spans="1:14" ht="97.5" hidden="1" customHeight="1" x14ac:dyDescent="0.2">
      <c r="A349" s="2"/>
      <c r="B349" s="130"/>
      <c r="C349" s="64"/>
      <c r="D349" s="64"/>
      <c r="E349" s="88"/>
      <c r="F349" s="127"/>
      <c r="G349" s="191"/>
      <c r="H349" s="191"/>
      <c r="I349" s="191"/>
      <c r="J349" s="191"/>
      <c r="K349" s="191"/>
      <c r="L349" s="44"/>
      <c r="M349" s="44">
        <f t="shared" si="44"/>
        <v>0</v>
      </c>
      <c r="N349" s="44">
        <f t="shared" si="43"/>
        <v>0</v>
      </c>
    </row>
    <row r="350" spans="1:14" ht="153" hidden="1" customHeight="1" x14ac:dyDescent="0.25">
      <c r="A350" s="2"/>
      <c r="B350" s="73"/>
      <c r="C350" s="130"/>
      <c r="D350" s="130"/>
      <c r="E350" s="130"/>
      <c r="F350" s="131" t="s">
        <v>359</v>
      </c>
      <c r="G350" s="201" t="e">
        <f>#REF!+J350</f>
        <v>#REF!</v>
      </c>
      <c r="H350" s="201"/>
      <c r="I350" s="201"/>
      <c r="J350" s="201">
        <f>J351</f>
        <v>0</v>
      </c>
      <c r="K350" s="201"/>
      <c r="L350" s="202"/>
      <c r="M350" s="44" t="e">
        <f t="shared" si="44"/>
        <v>#REF!</v>
      </c>
      <c r="N350" s="44">
        <f t="shared" si="43"/>
        <v>0</v>
      </c>
    </row>
    <row r="351" spans="1:14" ht="114" hidden="1" customHeight="1" x14ac:dyDescent="0.25">
      <c r="A351" s="2"/>
      <c r="B351" s="64" t="s">
        <v>29</v>
      </c>
      <c r="C351" s="37" t="s">
        <v>30</v>
      </c>
      <c r="D351" s="37" t="s">
        <v>136</v>
      </c>
      <c r="E351" s="38" t="s">
        <v>31</v>
      </c>
      <c r="F351" s="131"/>
      <c r="G351" s="203" t="e">
        <f>#REF!+J351</f>
        <v>#REF!</v>
      </c>
      <c r="H351" s="203"/>
      <c r="I351" s="203"/>
      <c r="J351" s="203"/>
      <c r="K351" s="203"/>
      <c r="L351" s="198"/>
      <c r="M351" s="44" t="e">
        <f t="shared" si="44"/>
        <v>#REF!</v>
      </c>
      <c r="N351" s="44">
        <f t="shared" si="43"/>
        <v>0</v>
      </c>
    </row>
    <row r="352" spans="1:14" ht="28.5" hidden="1" customHeight="1" x14ac:dyDescent="0.25">
      <c r="A352" s="2"/>
      <c r="B352" s="64" t="s">
        <v>17</v>
      </c>
      <c r="C352" s="64" t="s">
        <v>9</v>
      </c>
      <c r="D352" s="64" t="s">
        <v>10</v>
      </c>
      <c r="E352" s="88" t="s">
        <v>11</v>
      </c>
      <c r="F352" s="131"/>
      <c r="G352" s="203" t="e">
        <f>#REF!+J352</f>
        <v>#REF!</v>
      </c>
      <c r="H352" s="203"/>
      <c r="I352" s="203"/>
      <c r="J352" s="203"/>
      <c r="K352" s="203"/>
      <c r="L352" s="198"/>
      <c r="M352" s="44" t="e">
        <f t="shared" si="44"/>
        <v>#REF!</v>
      </c>
      <c r="N352" s="44">
        <f t="shared" si="43"/>
        <v>0</v>
      </c>
    </row>
    <row r="353" spans="1:14" ht="64.900000000000006" hidden="1" customHeight="1" x14ac:dyDescent="0.25">
      <c r="A353" s="2"/>
      <c r="B353" s="64" t="s">
        <v>140</v>
      </c>
      <c r="C353" s="64" t="s">
        <v>4</v>
      </c>
      <c r="D353" s="64" t="s">
        <v>5</v>
      </c>
      <c r="E353" s="88" t="s">
        <v>6</v>
      </c>
      <c r="F353" s="131"/>
      <c r="G353" s="203" t="e">
        <f>#REF!+J353</f>
        <v>#REF!</v>
      </c>
      <c r="H353" s="203"/>
      <c r="I353" s="203"/>
      <c r="J353" s="203"/>
      <c r="K353" s="203"/>
      <c r="L353" s="198"/>
      <c r="M353" s="44" t="e">
        <f t="shared" si="44"/>
        <v>#REF!</v>
      </c>
      <c r="N353" s="44">
        <f t="shared" si="43"/>
        <v>0</v>
      </c>
    </row>
    <row r="354" spans="1:14" ht="77.25" hidden="1" customHeight="1" x14ac:dyDescent="0.25">
      <c r="A354" s="2"/>
      <c r="B354" s="64"/>
      <c r="C354" s="64" t="s">
        <v>141</v>
      </c>
      <c r="D354" s="64" t="s">
        <v>143</v>
      </c>
      <c r="E354" s="88" t="s">
        <v>142</v>
      </c>
      <c r="F354" s="97" t="s">
        <v>285</v>
      </c>
      <c r="G354" s="203" t="e">
        <f>#REF!+J354</f>
        <v>#REF!</v>
      </c>
      <c r="H354" s="203"/>
      <c r="I354" s="203"/>
      <c r="J354" s="203"/>
      <c r="K354" s="203"/>
      <c r="L354" s="198"/>
      <c r="M354" s="44" t="e">
        <f t="shared" si="44"/>
        <v>#REF!</v>
      </c>
      <c r="N354" s="44">
        <f t="shared" si="43"/>
        <v>0</v>
      </c>
    </row>
    <row r="355" spans="1:14" ht="74.25" hidden="1" customHeight="1" x14ac:dyDescent="0.2">
      <c r="A355" s="2"/>
      <c r="B355" s="64" t="s">
        <v>239</v>
      </c>
      <c r="C355" s="64"/>
      <c r="D355" s="64"/>
      <c r="E355" s="88"/>
      <c r="F355" s="68" t="s">
        <v>229</v>
      </c>
      <c r="G355" s="201" t="e">
        <f>#REF!+J355</f>
        <v>#REF!</v>
      </c>
      <c r="H355" s="201"/>
      <c r="I355" s="201"/>
      <c r="J355" s="201">
        <f>SUM(J356:J360)</f>
        <v>0</v>
      </c>
      <c r="K355" s="201"/>
      <c r="L355" s="202"/>
      <c r="M355" s="44" t="e">
        <f t="shared" si="44"/>
        <v>#REF!</v>
      </c>
      <c r="N355" s="44">
        <f t="shared" si="43"/>
        <v>0</v>
      </c>
    </row>
    <row r="356" spans="1:14" ht="52.5" hidden="1" customHeight="1" x14ac:dyDescent="0.25">
      <c r="A356" s="2"/>
      <c r="B356" s="64" t="s">
        <v>228</v>
      </c>
      <c r="C356" s="64" t="s">
        <v>236</v>
      </c>
      <c r="D356" s="37" t="s">
        <v>237</v>
      </c>
      <c r="E356" s="38" t="s">
        <v>240</v>
      </c>
      <c r="F356" s="131"/>
      <c r="G356" s="203" t="e">
        <f>#REF!+J356</f>
        <v>#REF!</v>
      </c>
      <c r="H356" s="203"/>
      <c r="I356" s="203"/>
      <c r="J356" s="203"/>
      <c r="K356" s="203"/>
      <c r="L356" s="198"/>
      <c r="M356" s="44" t="e">
        <f t="shared" si="44"/>
        <v>#REF!</v>
      </c>
      <c r="N356" s="44">
        <f t="shared" si="43"/>
        <v>0</v>
      </c>
    </row>
    <row r="357" spans="1:14" ht="48.6" hidden="1" customHeight="1" x14ac:dyDescent="0.2">
      <c r="A357" s="2"/>
      <c r="B357" s="64"/>
      <c r="C357" s="64" t="s">
        <v>132</v>
      </c>
      <c r="D357" s="64" t="s">
        <v>133</v>
      </c>
      <c r="E357" s="88" t="s">
        <v>134</v>
      </c>
      <c r="F357" s="127" t="s">
        <v>230</v>
      </c>
      <c r="G357" s="203" t="e">
        <f>#REF!+J357</f>
        <v>#REF!</v>
      </c>
      <c r="H357" s="203"/>
      <c r="I357" s="203"/>
      <c r="J357" s="203"/>
      <c r="K357" s="203"/>
      <c r="L357" s="198"/>
      <c r="M357" s="44" t="e">
        <f t="shared" si="44"/>
        <v>#REF!</v>
      </c>
      <c r="N357" s="44">
        <f t="shared" si="43"/>
        <v>0</v>
      </c>
    </row>
    <row r="358" spans="1:14" ht="48.75" hidden="1" customHeight="1" x14ac:dyDescent="0.25">
      <c r="A358" s="2"/>
      <c r="B358" s="64"/>
      <c r="C358" s="64"/>
      <c r="D358" s="64"/>
      <c r="E358" s="88"/>
      <c r="F358" s="131"/>
      <c r="G358" s="203" t="e">
        <f>#REF!+J358</f>
        <v>#REF!</v>
      </c>
      <c r="H358" s="203"/>
      <c r="I358" s="203"/>
      <c r="J358" s="203"/>
      <c r="K358" s="203"/>
      <c r="L358" s="198"/>
      <c r="M358" s="44" t="e">
        <f t="shared" si="44"/>
        <v>#REF!</v>
      </c>
      <c r="N358" s="44">
        <f t="shared" si="43"/>
        <v>0</v>
      </c>
    </row>
    <row r="359" spans="1:14" ht="48.75" hidden="1" customHeight="1" x14ac:dyDescent="0.25">
      <c r="A359" s="2"/>
      <c r="B359" s="64"/>
      <c r="C359" s="64"/>
      <c r="D359" s="64"/>
      <c r="E359" s="88"/>
      <c r="F359" s="131"/>
      <c r="G359" s="203" t="e">
        <f>#REF!+J359</f>
        <v>#REF!</v>
      </c>
      <c r="H359" s="203"/>
      <c r="I359" s="203"/>
      <c r="J359" s="203"/>
      <c r="K359" s="203"/>
      <c r="L359" s="198"/>
      <c r="M359" s="44" t="e">
        <f t="shared" si="44"/>
        <v>#REF!</v>
      </c>
      <c r="N359" s="44">
        <f t="shared" si="43"/>
        <v>0</v>
      </c>
    </row>
    <row r="360" spans="1:14" ht="60.75" hidden="1" customHeight="1" x14ac:dyDescent="0.25">
      <c r="A360" s="2"/>
      <c r="B360" s="64"/>
      <c r="C360" s="64"/>
      <c r="D360" s="64"/>
      <c r="E360" s="88"/>
      <c r="F360" s="131"/>
      <c r="G360" s="203" t="e">
        <f>#REF!+J360</f>
        <v>#REF!</v>
      </c>
      <c r="H360" s="203"/>
      <c r="I360" s="203"/>
      <c r="J360" s="203"/>
      <c r="K360" s="203"/>
      <c r="L360" s="198"/>
      <c r="M360" s="44" t="e">
        <f t="shared" si="44"/>
        <v>#REF!</v>
      </c>
      <c r="N360" s="44">
        <f t="shared" si="43"/>
        <v>0</v>
      </c>
    </row>
    <row r="361" spans="1:14" ht="51.75" hidden="1" customHeight="1" x14ac:dyDescent="0.25">
      <c r="A361" s="2"/>
      <c r="B361" s="64" t="s">
        <v>281</v>
      </c>
      <c r="C361" s="64"/>
      <c r="D361" s="64"/>
      <c r="E361" s="88"/>
      <c r="F361" s="131" t="s">
        <v>280</v>
      </c>
      <c r="G361" s="201" t="e">
        <f>#REF!+J361</f>
        <v>#REF!</v>
      </c>
      <c r="H361" s="201"/>
      <c r="I361" s="201"/>
      <c r="J361" s="201">
        <f>J362+J363</f>
        <v>0</v>
      </c>
      <c r="K361" s="201"/>
      <c r="L361" s="202"/>
      <c r="M361" s="44" t="e">
        <f t="shared" si="44"/>
        <v>#REF!</v>
      </c>
      <c r="N361" s="44">
        <f t="shared" si="43"/>
        <v>0</v>
      </c>
    </row>
    <row r="362" spans="1:14" ht="48.6" hidden="1" customHeight="1" x14ac:dyDescent="0.25">
      <c r="A362" s="2"/>
      <c r="B362" s="64" t="s">
        <v>8</v>
      </c>
      <c r="C362" s="64" t="s">
        <v>282</v>
      </c>
      <c r="D362" s="64" t="s">
        <v>10</v>
      </c>
      <c r="E362" s="88" t="s">
        <v>175</v>
      </c>
      <c r="F362" s="132" t="s">
        <v>289</v>
      </c>
      <c r="G362" s="203" t="e">
        <f>#REF!+J362</f>
        <v>#REF!</v>
      </c>
      <c r="H362" s="203"/>
      <c r="I362" s="203"/>
      <c r="J362" s="203"/>
      <c r="K362" s="203"/>
      <c r="L362" s="198"/>
      <c r="M362" s="44" t="e">
        <f t="shared" si="44"/>
        <v>#REF!</v>
      </c>
      <c r="N362" s="44">
        <f t="shared" si="43"/>
        <v>0</v>
      </c>
    </row>
    <row r="363" spans="1:14" ht="42" hidden="1" customHeight="1" x14ac:dyDescent="0.25">
      <c r="A363" s="2"/>
      <c r="B363" s="64"/>
      <c r="C363" s="64" t="s">
        <v>9</v>
      </c>
      <c r="D363" s="64" t="s">
        <v>10</v>
      </c>
      <c r="E363" s="88" t="s">
        <v>11</v>
      </c>
      <c r="F363" s="132" t="s">
        <v>288</v>
      </c>
      <c r="G363" s="203" t="e">
        <f>#REF!+J363</f>
        <v>#REF!</v>
      </c>
      <c r="H363" s="203"/>
      <c r="I363" s="203"/>
      <c r="J363" s="203"/>
      <c r="K363" s="203"/>
      <c r="L363" s="198"/>
      <c r="M363" s="44" t="e">
        <f t="shared" si="44"/>
        <v>#REF!</v>
      </c>
      <c r="N363" s="44">
        <f t="shared" si="43"/>
        <v>0</v>
      </c>
    </row>
    <row r="364" spans="1:14" ht="39.6" hidden="1" customHeight="1" x14ac:dyDescent="0.2">
      <c r="A364" s="2"/>
      <c r="B364" s="27"/>
      <c r="C364" s="64"/>
      <c r="D364" s="64"/>
      <c r="E364" s="133" t="s">
        <v>7</v>
      </c>
      <c r="F364" s="68"/>
      <c r="G364" s="190" t="e">
        <f>#REF!+J364</f>
        <v>#REF!</v>
      </c>
      <c r="H364" s="190"/>
      <c r="I364" s="190"/>
      <c r="J364" s="190">
        <f>J282+J310+J323+J327+J328+J329+J333+J336+J341+J346+J350</f>
        <v>0</v>
      </c>
      <c r="K364" s="190"/>
      <c r="L364" s="43"/>
      <c r="M364" s="44" t="e">
        <f t="shared" si="44"/>
        <v>#REF!</v>
      </c>
      <c r="N364" s="44">
        <f t="shared" si="43"/>
        <v>0</v>
      </c>
    </row>
    <row r="365" spans="1:14" ht="85.5" customHeight="1" x14ac:dyDescent="0.2">
      <c r="A365" s="2"/>
      <c r="B365" s="28">
        <v>1500000</v>
      </c>
      <c r="C365" s="46"/>
      <c r="D365" s="46"/>
      <c r="E365" s="31" t="s">
        <v>379</v>
      </c>
      <c r="F365" s="59"/>
      <c r="G365" s="43"/>
      <c r="H365" s="43"/>
      <c r="I365" s="43"/>
      <c r="J365" s="43"/>
      <c r="K365" s="43"/>
      <c r="L365" s="43"/>
      <c r="M365" s="44"/>
      <c r="N365" s="44"/>
    </row>
    <row r="366" spans="1:14" ht="65.45" hidden="1" customHeight="1" x14ac:dyDescent="0.2">
      <c r="A366" s="2"/>
      <c r="B366" s="28">
        <v>1510000</v>
      </c>
      <c r="C366" s="46"/>
      <c r="D366" s="46"/>
      <c r="E366" s="34" t="s">
        <v>379</v>
      </c>
      <c r="F366" s="59"/>
      <c r="G366" s="43"/>
      <c r="H366" s="43"/>
      <c r="I366" s="43"/>
      <c r="J366" s="43"/>
      <c r="K366" s="43"/>
      <c r="L366" s="43"/>
      <c r="M366" s="44"/>
      <c r="N366" s="44"/>
    </row>
    <row r="367" spans="1:14" ht="67.5" customHeight="1" x14ac:dyDescent="0.2">
      <c r="A367" s="2"/>
      <c r="B367" s="28"/>
      <c r="C367" s="28"/>
      <c r="D367" s="30"/>
      <c r="E367" s="134"/>
      <c r="F367" s="59" t="s">
        <v>351</v>
      </c>
      <c r="G367" s="43">
        <f>G368+G369+G370+G375+G376+G377+G381+G382+G385+G374+G372+G384+G373</f>
        <v>2860653</v>
      </c>
      <c r="H367" s="43">
        <f>H368+H369+H370+H375+H376+H377+H381+H382+H385+H374+H372+H384+H373</f>
        <v>1256288</v>
      </c>
      <c r="I367" s="43">
        <f>I368+I369+I370+I375+I376+I377+I381+I382+I385+I374+I372+I384+I373</f>
        <v>2187709.8899999997</v>
      </c>
      <c r="J367" s="43">
        <f>J368+J369+J370+J375+J376+J377+J381+J382+J385+J374+J372+J384+J373+J383</f>
        <v>67483045</v>
      </c>
      <c r="K367" s="43">
        <f>K368+K369+K370+K375+K376+K377+K381+K382+K385+K374+K372+K384+K373+K383</f>
        <v>0</v>
      </c>
      <c r="L367" s="43">
        <f>L368+L369+L370+L375+L376+L377+L381+L382+L385+L374+L372+L384+L373+L383</f>
        <v>41811058.82</v>
      </c>
      <c r="M367" s="43">
        <f>M368+M369+M370+M375+M376+M377+M381+M382+M385+M374+M372+M384+M373+M383</f>
        <v>70343698</v>
      </c>
      <c r="N367" s="43">
        <f>N368+N369+N370+N375+N376+N377+N381+N382+N385+N374+N372+N384+N373+N383</f>
        <v>43998768.710000001</v>
      </c>
    </row>
    <row r="368" spans="1:14" ht="78.75" customHeight="1" x14ac:dyDescent="0.2">
      <c r="A368" s="2"/>
      <c r="B368" s="28">
        <v>1511010</v>
      </c>
      <c r="C368" s="28">
        <v>1010</v>
      </c>
      <c r="D368" s="30" t="s">
        <v>144</v>
      </c>
      <c r="E368" s="134" t="s">
        <v>410</v>
      </c>
      <c r="F368" s="32" t="s">
        <v>690</v>
      </c>
      <c r="G368" s="44">
        <v>1256288</v>
      </c>
      <c r="H368" s="44">
        <v>1256288</v>
      </c>
      <c r="I368" s="44">
        <v>1256287.8899999999</v>
      </c>
      <c r="J368" s="43">
        <v>0</v>
      </c>
      <c r="K368" s="204">
        <v>0</v>
      </c>
      <c r="L368" s="43">
        <v>0</v>
      </c>
      <c r="M368" s="44">
        <f t="shared" si="44"/>
        <v>1256288</v>
      </c>
      <c r="N368" s="44">
        <f t="shared" si="43"/>
        <v>1256287.8899999999</v>
      </c>
    </row>
    <row r="369" spans="1:14" ht="101.25" customHeight="1" x14ac:dyDescent="0.25">
      <c r="A369" s="2"/>
      <c r="B369" s="28">
        <v>1511021</v>
      </c>
      <c r="C369" s="28">
        <v>1021</v>
      </c>
      <c r="D369" s="30" t="s">
        <v>145</v>
      </c>
      <c r="E369" s="134" t="s">
        <v>566</v>
      </c>
      <c r="F369" s="90" t="s">
        <v>717</v>
      </c>
      <c r="G369" s="205">
        <v>0</v>
      </c>
      <c r="H369" s="205">
        <v>0</v>
      </c>
      <c r="I369" s="205">
        <v>0</v>
      </c>
      <c r="J369" s="44">
        <v>1746775</v>
      </c>
      <c r="K369" s="44">
        <v>0</v>
      </c>
      <c r="L369" s="44">
        <v>26405</v>
      </c>
      <c r="M369" s="44">
        <f t="shared" si="44"/>
        <v>1746775</v>
      </c>
      <c r="N369" s="44">
        <f t="shared" si="43"/>
        <v>26405</v>
      </c>
    </row>
    <row r="370" spans="1:14" ht="57.75" customHeight="1" x14ac:dyDescent="0.2">
      <c r="A370" s="2"/>
      <c r="B370" s="28">
        <v>1511021</v>
      </c>
      <c r="C370" s="28">
        <v>1021</v>
      </c>
      <c r="D370" s="30" t="s">
        <v>145</v>
      </c>
      <c r="E370" s="134" t="s">
        <v>566</v>
      </c>
      <c r="F370" s="32" t="s">
        <v>691</v>
      </c>
      <c r="G370" s="198">
        <v>671525</v>
      </c>
      <c r="H370" s="198">
        <v>0</v>
      </c>
      <c r="I370" s="44">
        <v>0</v>
      </c>
      <c r="J370" s="44">
        <v>0</v>
      </c>
      <c r="K370" s="44">
        <v>0</v>
      </c>
      <c r="L370" s="44">
        <v>0</v>
      </c>
      <c r="M370" s="44">
        <f t="shared" si="44"/>
        <v>671525</v>
      </c>
      <c r="N370" s="44">
        <f t="shared" si="43"/>
        <v>0</v>
      </c>
    </row>
    <row r="371" spans="1:14" ht="42.75" hidden="1" customHeight="1" x14ac:dyDescent="0.2">
      <c r="A371" s="2"/>
      <c r="B371" s="28">
        <v>1516011</v>
      </c>
      <c r="C371" s="28">
        <v>6011</v>
      </c>
      <c r="D371" s="30" t="s">
        <v>136</v>
      </c>
      <c r="E371" s="34" t="s">
        <v>31</v>
      </c>
      <c r="F371" s="32"/>
      <c r="G371" s="44"/>
      <c r="H371" s="44"/>
      <c r="I371" s="44"/>
      <c r="J371" s="44"/>
      <c r="K371" s="44"/>
      <c r="L371" s="44"/>
      <c r="M371" s="44">
        <f t="shared" si="44"/>
        <v>0</v>
      </c>
      <c r="N371" s="44">
        <f t="shared" si="43"/>
        <v>0</v>
      </c>
    </row>
    <row r="372" spans="1:14" ht="57.75" customHeight="1" x14ac:dyDescent="0.2">
      <c r="A372" s="2"/>
      <c r="B372" s="28">
        <v>1511021</v>
      </c>
      <c r="C372" s="28">
        <v>1021</v>
      </c>
      <c r="D372" s="30" t="s">
        <v>145</v>
      </c>
      <c r="E372" s="134" t="s">
        <v>566</v>
      </c>
      <c r="F372" s="32" t="s">
        <v>571</v>
      </c>
      <c r="G372" s="44">
        <v>875640</v>
      </c>
      <c r="H372" s="44">
        <v>0</v>
      </c>
      <c r="I372" s="44">
        <v>874760</v>
      </c>
      <c r="J372" s="44">
        <v>0</v>
      </c>
      <c r="K372" s="44">
        <v>0</v>
      </c>
      <c r="L372" s="44">
        <v>0</v>
      </c>
      <c r="M372" s="44">
        <f t="shared" si="44"/>
        <v>875640</v>
      </c>
      <c r="N372" s="44">
        <f t="shared" si="43"/>
        <v>874760</v>
      </c>
    </row>
    <row r="373" spans="1:14" ht="57.75" customHeight="1" x14ac:dyDescent="0.2">
      <c r="A373" s="2"/>
      <c r="B373" s="28">
        <v>1511021</v>
      </c>
      <c r="C373" s="28">
        <v>1021</v>
      </c>
      <c r="D373" s="30" t="s">
        <v>620</v>
      </c>
      <c r="E373" s="134" t="s">
        <v>566</v>
      </c>
      <c r="F373" s="32" t="s">
        <v>692</v>
      </c>
      <c r="G373" s="44">
        <v>57200</v>
      </c>
      <c r="H373" s="44"/>
      <c r="I373" s="44">
        <v>56662</v>
      </c>
      <c r="J373" s="44">
        <v>0</v>
      </c>
      <c r="K373" s="44"/>
      <c r="L373" s="206">
        <v>0</v>
      </c>
      <c r="M373" s="44">
        <f t="shared" si="44"/>
        <v>57200</v>
      </c>
      <c r="N373" s="44">
        <f t="shared" si="43"/>
        <v>56662</v>
      </c>
    </row>
    <row r="374" spans="1:14" ht="53.25" customHeight="1" x14ac:dyDescent="0.2">
      <c r="A374" s="2"/>
      <c r="B374" s="28">
        <v>1512010</v>
      </c>
      <c r="C374" s="28">
        <v>2010</v>
      </c>
      <c r="D374" s="30" t="s">
        <v>146</v>
      </c>
      <c r="E374" s="34" t="s">
        <v>315</v>
      </c>
      <c r="F374" s="32" t="s">
        <v>718</v>
      </c>
      <c r="G374" s="44">
        <v>0</v>
      </c>
      <c r="H374" s="44">
        <v>0</v>
      </c>
      <c r="I374" s="44">
        <v>0</v>
      </c>
      <c r="J374" s="44">
        <v>2002105</v>
      </c>
      <c r="K374" s="44">
        <v>0</v>
      </c>
      <c r="L374" s="206">
        <v>967974.05</v>
      </c>
      <c r="M374" s="44">
        <f t="shared" si="44"/>
        <v>2002105</v>
      </c>
      <c r="N374" s="44">
        <f t="shared" si="43"/>
        <v>967974.05</v>
      </c>
    </row>
    <row r="375" spans="1:14" ht="269.25" customHeight="1" x14ac:dyDescent="0.2">
      <c r="A375" s="2"/>
      <c r="B375" s="28">
        <v>1516012</v>
      </c>
      <c r="C375" s="28">
        <v>6012</v>
      </c>
      <c r="D375" s="30" t="s">
        <v>10</v>
      </c>
      <c r="E375" s="134" t="s">
        <v>331</v>
      </c>
      <c r="F375" s="57" t="s">
        <v>722</v>
      </c>
      <c r="G375" s="44">
        <v>0</v>
      </c>
      <c r="H375" s="44">
        <v>0</v>
      </c>
      <c r="I375" s="44">
        <v>0</v>
      </c>
      <c r="J375" s="44">
        <v>32039524</v>
      </c>
      <c r="K375" s="44">
        <v>0</v>
      </c>
      <c r="L375" s="44">
        <v>28430760.449999999</v>
      </c>
      <c r="M375" s="44">
        <f t="shared" si="44"/>
        <v>32039524</v>
      </c>
      <c r="N375" s="44">
        <f t="shared" si="43"/>
        <v>28430760.449999999</v>
      </c>
    </row>
    <row r="376" spans="1:14" ht="169.5" customHeight="1" x14ac:dyDescent="0.2">
      <c r="A376" s="2"/>
      <c r="B376" s="28">
        <v>1516013</v>
      </c>
      <c r="C376" s="28">
        <v>6013</v>
      </c>
      <c r="D376" s="30" t="s">
        <v>10</v>
      </c>
      <c r="E376" s="134" t="s">
        <v>175</v>
      </c>
      <c r="F376" s="57" t="s">
        <v>721</v>
      </c>
      <c r="G376" s="44">
        <v>0</v>
      </c>
      <c r="H376" s="44">
        <v>0</v>
      </c>
      <c r="I376" s="44">
        <v>0</v>
      </c>
      <c r="J376" s="44">
        <v>5915513</v>
      </c>
      <c r="K376" s="44">
        <v>0</v>
      </c>
      <c r="L376" s="44">
        <v>2734711.84</v>
      </c>
      <c r="M376" s="44">
        <f t="shared" si="44"/>
        <v>5915513</v>
      </c>
      <c r="N376" s="44">
        <f t="shared" ref="N376:N448" si="45">I376+L376</f>
        <v>2734711.84</v>
      </c>
    </row>
    <row r="377" spans="1:14" ht="167.25" customHeight="1" x14ac:dyDescent="0.2">
      <c r="A377" s="2"/>
      <c r="B377" s="28">
        <v>1516030</v>
      </c>
      <c r="C377" s="28">
        <v>6030</v>
      </c>
      <c r="D377" s="30" t="s">
        <v>10</v>
      </c>
      <c r="E377" s="134" t="s">
        <v>11</v>
      </c>
      <c r="F377" s="32" t="s">
        <v>719</v>
      </c>
      <c r="G377" s="44">
        <v>0</v>
      </c>
      <c r="H377" s="44">
        <v>0</v>
      </c>
      <c r="I377" s="44">
        <v>0</v>
      </c>
      <c r="J377" s="44">
        <v>8733706</v>
      </c>
      <c r="K377" s="44">
        <v>0</v>
      </c>
      <c r="L377" s="44">
        <v>4413159.95</v>
      </c>
      <c r="M377" s="44">
        <f t="shared" si="44"/>
        <v>8733706</v>
      </c>
      <c r="N377" s="44">
        <f t="shared" si="45"/>
        <v>4413159.95</v>
      </c>
    </row>
    <row r="378" spans="1:14" ht="100.15" hidden="1" customHeight="1" x14ac:dyDescent="0.2">
      <c r="A378" s="2"/>
      <c r="B378" s="28">
        <v>1517310</v>
      </c>
      <c r="C378" s="28">
        <v>7310</v>
      </c>
      <c r="D378" s="30" t="s">
        <v>18</v>
      </c>
      <c r="E378" s="88" t="s">
        <v>138</v>
      </c>
      <c r="F378" s="85"/>
      <c r="G378" s="191"/>
      <c r="H378" s="191"/>
      <c r="I378" s="191"/>
      <c r="J378" s="191"/>
      <c r="K378" s="191"/>
      <c r="L378" s="44"/>
      <c r="M378" s="44">
        <f t="shared" si="44"/>
        <v>0</v>
      </c>
      <c r="N378" s="44">
        <f t="shared" si="45"/>
        <v>0</v>
      </c>
    </row>
    <row r="379" spans="1:14" ht="70.5" hidden="1" customHeight="1" x14ac:dyDescent="0.2">
      <c r="A379" s="2"/>
      <c r="B379" s="28">
        <v>1517310</v>
      </c>
      <c r="C379" s="28">
        <v>7321</v>
      </c>
      <c r="D379" s="30" t="s">
        <v>18</v>
      </c>
      <c r="E379" s="88" t="s">
        <v>148</v>
      </c>
      <c r="F379" s="85"/>
      <c r="G379" s="191"/>
      <c r="H379" s="191"/>
      <c r="I379" s="191"/>
      <c r="J379" s="191"/>
      <c r="K379" s="191"/>
      <c r="L379" s="44"/>
      <c r="M379" s="44">
        <f t="shared" si="44"/>
        <v>0</v>
      </c>
      <c r="N379" s="44">
        <f t="shared" si="45"/>
        <v>0</v>
      </c>
    </row>
    <row r="380" spans="1:14" ht="28.5" hidden="1" customHeight="1" x14ac:dyDescent="0.2">
      <c r="A380" s="2"/>
      <c r="B380" s="28">
        <v>1511020</v>
      </c>
      <c r="C380" s="28">
        <v>1020</v>
      </c>
      <c r="D380" s="30" t="s">
        <v>145</v>
      </c>
      <c r="E380" s="88" t="s">
        <v>203</v>
      </c>
      <c r="F380" s="85"/>
      <c r="G380" s="191"/>
      <c r="H380" s="191"/>
      <c r="I380" s="191"/>
      <c r="J380" s="191"/>
      <c r="K380" s="191"/>
      <c r="L380" s="44"/>
      <c r="M380" s="44">
        <f t="shared" si="44"/>
        <v>0</v>
      </c>
      <c r="N380" s="44">
        <f t="shared" si="45"/>
        <v>0</v>
      </c>
    </row>
    <row r="381" spans="1:14" ht="132.75" customHeight="1" x14ac:dyDescent="0.2">
      <c r="A381" s="2"/>
      <c r="B381" s="28">
        <v>1517321</v>
      </c>
      <c r="C381" s="28">
        <v>7321</v>
      </c>
      <c r="D381" s="30" t="s">
        <v>18</v>
      </c>
      <c r="E381" s="134" t="s">
        <v>148</v>
      </c>
      <c r="F381" s="52" t="s">
        <v>720</v>
      </c>
      <c r="G381" s="44">
        <v>0</v>
      </c>
      <c r="H381" s="44">
        <v>0</v>
      </c>
      <c r="I381" s="44">
        <v>0</v>
      </c>
      <c r="J381" s="44">
        <f>1000000-200000</f>
        <v>800000</v>
      </c>
      <c r="K381" s="44">
        <v>0</v>
      </c>
      <c r="L381" s="44">
        <v>786163.76</v>
      </c>
      <c r="M381" s="44">
        <f t="shared" si="44"/>
        <v>800000</v>
      </c>
      <c r="N381" s="44">
        <f t="shared" si="45"/>
        <v>786163.76</v>
      </c>
    </row>
    <row r="382" spans="1:14" ht="192" customHeight="1" x14ac:dyDescent="0.2">
      <c r="A382" s="2"/>
      <c r="B382" s="28">
        <v>1517322</v>
      </c>
      <c r="C382" s="28">
        <v>7322</v>
      </c>
      <c r="D382" s="30" t="s">
        <v>18</v>
      </c>
      <c r="E382" s="134" t="s">
        <v>225</v>
      </c>
      <c r="F382" s="52" t="s">
        <v>765</v>
      </c>
      <c r="G382" s="44">
        <v>0</v>
      </c>
      <c r="H382" s="44">
        <v>0</v>
      </c>
      <c r="I382" s="44">
        <v>0</v>
      </c>
      <c r="J382" s="44">
        <v>2736898</v>
      </c>
      <c r="K382" s="44">
        <v>0</v>
      </c>
      <c r="L382" s="44">
        <f>2436897.77+195000</f>
        <v>2631897.77</v>
      </c>
      <c r="M382" s="44">
        <f t="shared" si="44"/>
        <v>2736898</v>
      </c>
      <c r="N382" s="44">
        <f t="shared" si="45"/>
        <v>2631897.77</v>
      </c>
    </row>
    <row r="383" spans="1:14" ht="96.75" hidden="1" customHeight="1" x14ac:dyDescent="0.2">
      <c r="A383" s="2"/>
      <c r="B383" s="28">
        <v>1517322</v>
      </c>
      <c r="C383" s="28">
        <v>7322</v>
      </c>
      <c r="D383" s="30" t="s">
        <v>18</v>
      </c>
      <c r="E383" s="134" t="s">
        <v>225</v>
      </c>
      <c r="F383" s="32" t="s">
        <v>621</v>
      </c>
      <c r="G383" s="44">
        <v>0</v>
      </c>
      <c r="H383" s="44"/>
      <c r="I383" s="44">
        <v>0</v>
      </c>
      <c r="J383" s="219">
        <v>0</v>
      </c>
      <c r="K383" s="44"/>
      <c r="L383" s="44">
        <v>0</v>
      </c>
      <c r="M383" s="44">
        <f t="shared" si="44"/>
        <v>0</v>
      </c>
      <c r="N383" s="44">
        <f t="shared" si="45"/>
        <v>0</v>
      </c>
    </row>
    <row r="384" spans="1:14" ht="79.5" customHeight="1" x14ac:dyDescent="0.2">
      <c r="A384" s="2"/>
      <c r="B384" s="28">
        <v>1517370</v>
      </c>
      <c r="C384" s="172">
        <v>7370</v>
      </c>
      <c r="D384" s="173" t="s">
        <v>5</v>
      </c>
      <c r="E384" s="134" t="s">
        <v>6</v>
      </c>
      <c r="F384" s="32" t="s">
        <v>715</v>
      </c>
      <c r="G384" s="44">
        <v>0</v>
      </c>
      <c r="H384" s="44">
        <v>0</v>
      </c>
      <c r="I384" s="44">
        <v>0</v>
      </c>
      <c r="J384" s="44">
        <v>50000</v>
      </c>
      <c r="K384" s="44">
        <v>0</v>
      </c>
      <c r="L384" s="44">
        <v>49986</v>
      </c>
      <c r="M384" s="44">
        <f t="shared" si="44"/>
        <v>50000</v>
      </c>
      <c r="N384" s="44">
        <f t="shared" si="45"/>
        <v>49986</v>
      </c>
    </row>
    <row r="385" spans="1:14" ht="158.25" customHeight="1" x14ac:dyDescent="0.2">
      <c r="A385" s="2"/>
      <c r="B385" s="46" t="s">
        <v>380</v>
      </c>
      <c r="C385" s="46" t="s">
        <v>141</v>
      </c>
      <c r="D385" s="46" t="s">
        <v>143</v>
      </c>
      <c r="E385" s="134" t="s">
        <v>142</v>
      </c>
      <c r="F385" s="52" t="s">
        <v>716</v>
      </c>
      <c r="G385" s="44">
        <v>0</v>
      </c>
      <c r="H385" s="44">
        <v>0</v>
      </c>
      <c r="I385" s="44">
        <v>0</v>
      </c>
      <c r="J385" s="44">
        <v>13458524</v>
      </c>
      <c r="K385" s="44">
        <v>0</v>
      </c>
      <c r="L385" s="44">
        <v>1770000</v>
      </c>
      <c r="M385" s="44">
        <f t="shared" si="44"/>
        <v>13458524</v>
      </c>
      <c r="N385" s="44">
        <f t="shared" si="45"/>
        <v>1770000</v>
      </c>
    </row>
    <row r="386" spans="1:14" ht="54.75" hidden="1" customHeight="1" x14ac:dyDescent="0.2">
      <c r="A386" s="2"/>
      <c r="B386" s="27">
        <v>1517321</v>
      </c>
      <c r="C386" s="27">
        <v>7321</v>
      </c>
      <c r="D386" s="36" t="s">
        <v>18</v>
      </c>
      <c r="E386" s="88" t="s">
        <v>148</v>
      </c>
      <c r="F386" s="85"/>
      <c r="G386" s="191" t="e">
        <f>#REF!+J386</f>
        <v>#REF!</v>
      </c>
      <c r="H386" s="191"/>
      <c r="I386" s="191"/>
      <c r="J386" s="191"/>
      <c r="K386" s="191"/>
      <c r="L386" s="44"/>
      <c r="M386" s="44" t="e">
        <f t="shared" si="44"/>
        <v>#REF!</v>
      </c>
      <c r="N386" s="44">
        <f t="shared" si="45"/>
        <v>0</v>
      </c>
    </row>
    <row r="387" spans="1:14" ht="95.25" hidden="1" customHeight="1" x14ac:dyDescent="0.2">
      <c r="A387" s="2"/>
      <c r="B387" s="27">
        <v>1517322</v>
      </c>
      <c r="C387" s="27">
        <v>7322</v>
      </c>
      <c r="D387" s="36" t="s">
        <v>18</v>
      </c>
      <c r="E387" s="88" t="s">
        <v>225</v>
      </c>
      <c r="F387" s="85"/>
      <c r="G387" s="191" t="e">
        <f>#REF!+J387</f>
        <v>#REF!</v>
      </c>
      <c r="H387" s="191"/>
      <c r="I387" s="191"/>
      <c r="J387" s="191"/>
      <c r="K387" s="191"/>
      <c r="L387" s="44"/>
      <c r="M387" s="44" t="e">
        <f t="shared" si="44"/>
        <v>#REF!</v>
      </c>
      <c r="N387" s="44">
        <f t="shared" si="45"/>
        <v>0</v>
      </c>
    </row>
    <row r="388" spans="1:14" ht="28.5" hidden="1" customHeight="1" x14ac:dyDescent="0.2">
      <c r="A388" s="2"/>
      <c r="B388" s="27">
        <v>1517330</v>
      </c>
      <c r="C388" s="27">
        <v>7330</v>
      </c>
      <c r="D388" s="36" t="s">
        <v>18</v>
      </c>
      <c r="E388" s="88" t="s">
        <v>171</v>
      </c>
      <c r="F388" s="85"/>
      <c r="G388" s="191" t="e">
        <f>#REF!+J388</f>
        <v>#REF!</v>
      </c>
      <c r="H388" s="191"/>
      <c r="I388" s="191"/>
      <c r="J388" s="191"/>
      <c r="K388" s="191"/>
      <c r="L388" s="44"/>
      <c r="M388" s="44" t="e">
        <f t="shared" si="44"/>
        <v>#REF!</v>
      </c>
      <c r="N388" s="44">
        <f t="shared" si="45"/>
        <v>0</v>
      </c>
    </row>
    <row r="389" spans="1:14" ht="63.75" customHeight="1" x14ac:dyDescent="0.2">
      <c r="A389" s="2"/>
      <c r="B389" s="46"/>
      <c r="C389" s="46"/>
      <c r="D389" s="46"/>
      <c r="E389" s="34"/>
      <c r="F389" s="52" t="s">
        <v>180</v>
      </c>
      <c r="G389" s="43">
        <f t="shared" ref="G389:L389" si="46">G390+G392+G391</f>
        <v>0</v>
      </c>
      <c r="H389" s="43">
        <f t="shared" si="46"/>
        <v>0</v>
      </c>
      <c r="I389" s="43">
        <f t="shared" si="46"/>
        <v>0</v>
      </c>
      <c r="J389" s="43">
        <f t="shared" si="46"/>
        <v>4542534</v>
      </c>
      <c r="K389" s="43">
        <f t="shared" si="46"/>
        <v>0</v>
      </c>
      <c r="L389" s="43">
        <f t="shared" si="46"/>
        <v>2284024.17</v>
      </c>
      <c r="M389" s="43">
        <f t="shared" ref="M389:M414" si="47">G389+J389</f>
        <v>4542534</v>
      </c>
      <c r="N389" s="43">
        <f t="shared" si="45"/>
        <v>2284024.17</v>
      </c>
    </row>
    <row r="390" spans="1:14" ht="59.45" customHeight="1" x14ac:dyDescent="0.2">
      <c r="A390" s="2"/>
      <c r="B390" s="46" t="s">
        <v>447</v>
      </c>
      <c r="C390" s="46" t="s">
        <v>30</v>
      </c>
      <c r="D390" s="46" t="s">
        <v>136</v>
      </c>
      <c r="E390" s="34" t="s">
        <v>31</v>
      </c>
      <c r="F390" s="52" t="s">
        <v>448</v>
      </c>
      <c r="G390" s="44">
        <v>0</v>
      </c>
      <c r="H390" s="44">
        <v>0</v>
      </c>
      <c r="I390" s="44">
        <v>0</v>
      </c>
      <c r="J390" s="44">
        <v>1865700</v>
      </c>
      <c r="K390" s="44">
        <v>0</v>
      </c>
      <c r="L390" s="44">
        <v>1491368.31</v>
      </c>
      <c r="M390" s="44">
        <f t="shared" si="47"/>
        <v>1865700</v>
      </c>
      <c r="N390" s="44">
        <f t="shared" si="45"/>
        <v>1491368.31</v>
      </c>
    </row>
    <row r="391" spans="1:14" ht="55.9" customHeight="1" x14ac:dyDescent="0.2">
      <c r="A391" s="2"/>
      <c r="B391" s="46" t="s">
        <v>447</v>
      </c>
      <c r="C391" s="46" t="s">
        <v>30</v>
      </c>
      <c r="D391" s="46" t="s">
        <v>136</v>
      </c>
      <c r="E391" s="34" t="s">
        <v>31</v>
      </c>
      <c r="F391" s="52" t="s">
        <v>622</v>
      </c>
      <c r="G391" s="44">
        <v>0</v>
      </c>
      <c r="H391" s="44">
        <v>0</v>
      </c>
      <c r="I391" s="44">
        <v>0</v>
      </c>
      <c r="J391" s="44">
        <v>2676834</v>
      </c>
      <c r="K391" s="44">
        <v>0</v>
      </c>
      <c r="L391" s="44">
        <v>792655.86</v>
      </c>
      <c r="M391" s="44">
        <f t="shared" si="47"/>
        <v>2676834</v>
      </c>
      <c r="N391" s="44">
        <f t="shared" si="45"/>
        <v>792655.86</v>
      </c>
    </row>
    <row r="392" spans="1:14" ht="144" hidden="1" customHeight="1" x14ac:dyDescent="0.2">
      <c r="A392" s="2"/>
      <c r="B392" s="46" t="s">
        <v>445</v>
      </c>
      <c r="C392" s="46" t="s">
        <v>15</v>
      </c>
      <c r="D392" s="46" t="s">
        <v>10</v>
      </c>
      <c r="E392" s="34" t="s">
        <v>16</v>
      </c>
      <c r="F392" s="52" t="s">
        <v>511</v>
      </c>
      <c r="G392" s="44">
        <v>0</v>
      </c>
      <c r="H392" s="44">
        <v>0</v>
      </c>
      <c r="I392" s="44">
        <v>0</v>
      </c>
      <c r="J392" s="44">
        <f>3534601+30536-3565137</f>
        <v>0</v>
      </c>
      <c r="K392" s="44">
        <f>J392</f>
        <v>0</v>
      </c>
      <c r="L392" s="44">
        <v>0</v>
      </c>
      <c r="M392" s="44">
        <f t="shared" si="47"/>
        <v>0</v>
      </c>
      <c r="N392" s="44">
        <f t="shared" si="45"/>
        <v>0</v>
      </c>
    </row>
    <row r="393" spans="1:14" ht="54.6" hidden="1" customHeight="1" x14ac:dyDescent="0.2">
      <c r="A393" s="2"/>
      <c r="B393" s="64"/>
      <c r="C393" s="64"/>
      <c r="D393" s="64"/>
      <c r="E393" s="88"/>
      <c r="F393" s="127"/>
      <c r="G393" s="191"/>
      <c r="H393" s="191"/>
      <c r="I393" s="191"/>
      <c r="J393" s="191"/>
      <c r="K393" s="191"/>
      <c r="L393" s="44"/>
      <c r="M393" s="44">
        <f t="shared" si="47"/>
        <v>0</v>
      </c>
      <c r="N393" s="44">
        <f t="shared" si="45"/>
        <v>0</v>
      </c>
    </row>
    <row r="394" spans="1:14" ht="52.5" hidden="1" customHeight="1" x14ac:dyDescent="0.2">
      <c r="A394" s="2"/>
      <c r="B394" s="64" t="s">
        <v>381</v>
      </c>
      <c r="C394" s="64" t="s">
        <v>139</v>
      </c>
      <c r="D394" s="64" t="s">
        <v>18</v>
      </c>
      <c r="E394" s="88" t="s">
        <v>138</v>
      </c>
      <c r="F394" s="127" t="s">
        <v>409</v>
      </c>
      <c r="G394" s="191" t="e">
        <f>#REF!+J394</f>
        <v>#REF!</v>
      </c>
      <c r="H394" s="191"/>
      <c r="I394" s="191"/>
      <c r="J394" s="191"/>
      <c r="K394" s="191"/>
      <c r="L394" s="44"/>
      <c r="M394" s="44" t="e">
        <f t="shared" si="47"/>
        <v>#REF!</v>
      </c>
      <c r="N394" s="44">
        <f t="shared" si="45"/>
        <v>0</v>
      </c>
    </row>
    <row r="395" spans="1:14" ht="52.5" hidden="1" customHeight="1" x14ac:dyDescent="0.2">
      <c r="A395" s="2"/>
      <c r="B395" s="27"/>
      <c r="C395" s="64"/>
      <c r="D395" s="64"/>
      <c r="E395" s="88"/>
      <c r="F395" s="68"/>
      <c r="G395" s="190"/>
      <c r="H395" s="190"/>
      <c r="I395" s="190"/>
      <c r="J395" s="190"/>
      <c r="K395" s="190"/>
      <c r="L395" s="43"/>
      <c r="M395" s="44">
        <f t="shared" si="47"/>
        <v>0</v>
      </c>
      <c r="N395" s="44">
        <f t="shared" si="45"/>
        <v>0</v>
      </c>
    </row>
    <row r="396" spans="1:14" ht="75.75" hidden="1" customHeight="1" x14ac:dyDescent="0.2">
      <c r="A396" s="2"/>
      <c r="B396" s="27"/>
      <c r="C396" s="64"/>
      <c r="D396" s="64"/>
      <c r="E396" s="133"/>
      <c r="F396" s="68"/>
      <c r="G396" s="190"/>
      <c r="H396" s="190"/>
      <c r="I396" s="190"/>
      <c r="J396" s="190"/>
      <c r="K396" s="190"/>
      <c r="L396" s="43"/>
      <c r="M396" s="44">
        <f t="shared" si="47"/>
        <v>0</v>
      </c>
      <c r="N396" s="44">
        <f t="shared" si="45"/>
        <v>0</v>
      </c>
    </row>
    <row r="397" spans="1:14" ht="86.25" hidden="1" customHeight="1" x14ac:dyDescent="0.2">
      <c r="A397" s="2"/>
      <c r="B397" s="64" t="s">
        <v>381</v>
      </c>
      <c r="C397" s="64" t="s">
        <v>139</v>
      </c>
      <c r="D397" s="64" t="s">
        <v>18</v>
      </c>
      <c r="E397" s="88" t="s">
        <v>138</v>
      </c>
      <c r="F397" s="127" t="s">
        <v>407</v>
      </c>
      <c r="G397" s="191" t="e">
        <f>#REF!+J397</f>
        <v>#REF!</v>
      </c>
      <c r="H397" s="191"/>
      <c r="I397" s="191"/>
      <c r="J397" s="191"/>
      <c r="K397" s="191"/>
      <c r="L397" s="44"/>
      <c r="M397" s="44" t="e">
        <f t="shared" si="47"/>
        <v>#REF!</v>
      </c>
      <c r="N397" s="44">
        <f t="shared" si="45"/>
        <v>0</v>
      </c>
    </row>
    <row r="398" spans="1:14" ht="84" hidden="1" customHeight="1" x14ac:dyDescent="0.2">
      <c r="A398" s="2"/>
      <c r="B398" s="46"/>
      <c r="C398" s="46"/>
      <c r="D398" s="46"/>
      <c r="E398" s="34"/>
      <c r="F398" s="52"/>
      <c r="G398" s="44"/>
      <c r="H398" s="44"/>
      <c r="I398" s="44"/>
      <c r="J398" s="44"/>
      <c r="K398" s="44"/>
      <c r="L398" s="44"/>
      <c r="M398" s="44">
        <f t="shared" si="47"/>
        <v>0</v>
      </c>
      <c r="N398" s="44">
        <f t="shared" si="45"/>
        <v>0</v>
      </c>
    </row>
    <row r="399" spans="1:14" ht="67.900000000000006" customHeight="1" x14ac:dyDescent="0.2">
      <c r="A399" s="2"/>
      <c r="B399" s="46"/>
      <c r="C399" s="46"/>
      <c r="D399" s="46"/>
      <c r="E399" s="34"/>
      <c r="F399" s="59" t="s">
        <v>446</v>
      </c>
      <c r="G399" s="43">
        <v>0</v>
      </c>
      <c r="H399" s="43"/>
      <c r="I399" s="43">
        <v>0</v>
      </c>
      <c r="J399" s="43">
        <f>J401</f>
        <v>1924566</v>
      </c>
      <c r="K399" s="43">
        <f>K401</f>
        <v>0</v>
      </c>
      <c r="L399" s="43">
        <f>L401</f>
        <v>789852.7</v>
      </c>
      <c r="M399" s="43">
        <f t="shared" si="47"/>
        <v>1924566</v>
      </c>
      <c r="N399" s="43">
        <f t="shared" si="45"/>
        <v>789852.7</v>
      </c>
    </row>
    <row r="400" spans="1:14" ht="96.6" hidden="1" customHeight="1" x14ac:dyDescent="0.2">
      <c r="A400" s="2"/>
      <c r="B400" s="64" t="s">
        <v>381</v>
      </c>
      <c r="C400" s="64" t="s">
        <v>139</v>
      </c>
      <c r="D400" s="64" t="s">
        <v>18</v>
      </c>
      <c r="E400" s="88" t="s">
        <v>138</v>
      </c>
      <c r="F400" s="127" t="s">
        <v>424</v>
      </c>
      <c r="G400" s="191" t="e">
        <f>#REF!+J400</f>
        <v>#REF!</v>
      </c>
      <c r="H400" s="191"/>
      <c r="I400" s="190"/>
      <c r="J400" s="191"/>
      <c r="K400" s="191"/>
      <c r="L400" s="44"/>
      <c r="M400" s="44" t="e">
        <f t="shared" si="47"/>
        <v>#REF!</v>
      </c>
      <c r="N400" s="44">
        <f t="shared" si="45"/>
        <v>0</v>
      </c>
    </row>
    <row r="401" spans="1:14" ht="46.5" customHeight="1" x14ac:dyDescent="0.2">
      <c r="A401" s="2"/>
      <c r="B401" s="46" t="s">
        <v>445</v>
      </c>
      <c r="C401" s="46" t="s">
        <v>15</v>
      </c>
      <c r="D401" s="46" t="s">
        <v>10</v>
      </c>
      <c r="E401" s="34" t="s">
        <v>138</v>
      </c>
      <c r="F401" s="52" t="s">
        <v>572</v>
      </c>
      <c r="G401" s="44">
        <v>0</v>
      </c>
      <c r="H401" s="44"/>
      <c r="I401" s="43">
        <v>0</v>
      </c>
      <c r="J401" s="44">
        <v>1924566</v>
      </c>
      <c r="K401" s="44">
        <v>0</v>
      </c>
      <c r="L401" s="44">
        <v>789852.7</v>
      </c>
      <c r="M401" s="44">
        <f t="shared" si="47"/>
        <v>1924566</v>
      </c>
      <c r="N401" s="44">
        <f t="shared" si="45"/>
        <v>789852.7</v>
      </c>
    </row>
    <row r="402" spans="1:14" ht="69.599999999999994" hidden="1" customHeight="1" x14ac:dyDescent="0.2">
      <c r="A402" s="2"/>
      <c r="B402" s="64" t="s">
        <v>381</v>
      </c>
      <c r="C402" s="64" t="s">
        <v>139</v>
      </c>
      <c r="D402" s="64" t="s">
        <v>18</v>
      </c>
      <c r="E402" s="88" t="s">
        <v>138</v>
      </c>
      <c r="F402" s="68" t="s">
        <v>418</v>
      </c>
      <c r="G402" s="190" t="e">
        <f>#REF!+J402</f>
        <v>#REF!</v>
      </c>
      <c r="H402" s="190"/>
      <c r="I402" s="190"/>
      <c r="J402" s="190"/>
      <c r="K402" s="190"/>
      <c r="L402" s="43"/>
      <c r="M402" s="44" t="e">
        <f t="shared" si="47"/>
        <v>#REF!</v>
      </c>
      <c r="N402" s="44">
        <f t="shared" si="45"/>
        <v>0</v>
      </c>
    </row>
    <row r="403" spans="1:14" ht="43.15" customHeight="1" x14ac:dyDescent="0.2">
      <c r="A403" s="2"/>
      <c r="B403" s="28"/>
      <c r="C403" s="46"/>
      <c r="D403" s="46"/>
      <c r="E403" s="104" t="s">
        <v>7</v>
      </c>
      <c r="F403" s="59"/>
      <c r="G403" s="43">
        <f t="shared" ref="G403:L403" si="48">G367+G389+G399</f>
        <v>2860653</v>
      </c>
      <c r="H403" s="43">
        <f t="shared" si="48"/>
        <v>1256288</v>
      </c>
      <c r="I403" s="43">
        <f t="shared" si="48"/>
        <v>2187709.8899999997</v>
      </c>
      <c r="J403" s="43">
        <f t="shared" si="48"/>
        <v>73950145</v>
      </c>
      <c r="K403" s="43">
        <f>K367+K389+K399</f>
        <v>0</v>
      </c>
      <c r="L403" s="43">
        <f t="shared" si="48"/>
        <v>44884935.690000005</v>
      </c>
      <c r="M403" s="43">
        <f>G403+J403</f>
        <v>76810798</v>
      </c>
      <c r="N403" s="43">
        <f t="shared" si="45"/>
        <v>47072645.580000006</v>
      </c>
    </row>
    <row r="404" spans="1:14" ht="77.45" hidden="1" customHeight="1" x14ac:dyDescent="0.25">
      <c r="A404" s="2"/>
      <c r="B404" s="27">
        <v>280000</v>
      </c>
      <c r="C404" s="135"/>
      <c r="D404" s="135"/>
      <c r="E404" s="136" t="s">
        <v>200</v>
      </c>
      <c r="F404" s="85"/>
      <c r="G404" s="191"/>
      <c r="H404" s="191"/>
      <c r="I404" s="191"/>
      <c r="J404" s="191"/>
      <c r="K404" s="191"/>
      <c r="L404" s="44"/>
      <c r="M404" s="44"/>
      <c r="N404" s="44"/>
    </row>
    <row r="405" spans="1:14" ht="75.599999999999994" hidden="1" customHeight="1" x14ac:dyDescent="0.25">
      <c r="A405" s="2"/>
      <c r="B405" s="27">
        <v>2810000</v>
      </c>
      <c r="C405" s="135"/>
      <c r="D405" s="135"/>
      <c r="E405" s="71" t="s">
        <v>200</v>
      </c>
      <c r="F405" s="85"/>
      <c r="G405" s="207"/>
      <c r="H405" s="207"/>
      <c r="I405" s="207"/>
      <c r="J405" s="207"/>
      <c r="K405" s="207"/>
      <c r="L405" s="189"/>
      <c r="M405" s="44"/>
      <c r="N405" s="44"/>
    </row>
    <row r="406" spans="1:14" ht="99.6" hidden="1" customHeight="1" x14ac:dyDescent="0.2">
      <c r="A406" s="2"/>
      <c r="B406" s="27"/>
      <c r="C406" s="36"/>
      <c r="D406" s="36"/>
      <c r="E406" s="88"/>
      <c r="F406" s="126" t="s">
        <v>320</v>
      </c>
      <c r="G406" s="208" t="e">
        <f>#REF!+J406</f>
        <v>#REF!</v>
      </c>
      <c r="H406" s="208"/>
      <c r="I406" s="208"/>
      <c r="J406" s="208">
        <f>J409+J410+J408</f>
        <v>0</v>
      </c>
      <c r="K406" s="208"/>
      <c r="L406" s="142"/>
      <c r="M406" s="44" t="e">
        <f t="shared" si="47"/>
        <v>#REF!</v>
      </c>
      <c r="N406" s="44">
        <f t="shared" si="45"/>
        <v>0</v>
      </c>
    </row>
    <row r="407" spans="1:14" ht="103.15" hidden="1" customHeight="1" x14ac:dyDescent="0.2">
      <c r="A407" s="2"/>
      <c r="B407" s="27" t="s">
        <v>164</v>
      </c>
      <c r="C407" s="135"/>
      <c r="D407" s="135"/>
      <c r="E407" s="88"/>
      <c r="F407" s="85" t="s">
        <v>160</v>
      </c>
      <c r="G407" s="207" t="e">
        <f>#REF!+J407</f>
        <v>#REF!</v>
      </c>
      <c r="H407" s="207"/>
      <c r="I407" s="207"/>
      <c r="J407" s="207">
        <v>0</v>
      </c>
      <c r="K407" s="207"/>
      <c r="L407" s="189"/>
      <c r="M407" s="44" t="e">
        <f t="shared" si="47"/>
        <v>#REF!</v>
      </c>
      <c r="N407" s="44">
        <f t="shared" si="45"/>
        <v>0</v>
      </c>
    </row>
    <row r="408" spans="1:14" ht="51.75" hidden="1" customHeight="1" x14ac:dyDescent="0.2">
      <c r="A408" s="2"/>
      <c r="B408" s="27">
        <v>2817130</v>
      </c>
      <c r="C408" s="36" t="s">
        <v>165</v>
      </c>
      <c r="D408" s="36" t="s">
        <v>166</v>
      </c>
      <c r="E408" s="88" t="s">
        <v>167</v>
      </c>
      <c r="F408" s="85"/>
      <c r="G408" s="207" t="e">
        <f>#REF!+J408</f>
        <v>#REF!</v>
      </c>
      <c r="H408" s="207"/>
      <c r="I408" s="207"/>
      <c r="J408" s="207">
        <v>0</v>
      </c>
      <c r="K408" s="207"/>
      <c r="L408" s="189"/>
      <c r="M408" s="44" t="e">
        <f t="shared" si="47"/>
        <v>#REF!</v>
      </c>
      <c r="N408" s="44">
        <f t="shared" si="45"/>
        <v>0</v>
      </c>
    </row>
    <row r="409" spans="1:14" ht="46.5" hidden="1" customHeight="1" x14ac:dyDescent="0.2">
      <c r="A409" s="2"/>
      <c r="B409" s="27">
        <v>2817370</v>
      </c>
      <c r="C409" s="36" t="s">
        <v>4</v>
      </c>
      <c r="D409" s="36" t="s">
        <v>5</v>
      </c>
      <c r="E409" s="88" t="s">
        <v>6</v>
      </c>
      <c r="F409" s="85"/>
      <c r="G409" s="207" t="e">
        <f>#REF!+J409</f>
        <v>#REF!</v>
      </c>
      <c r="H409" s="207"/>
      <c r="I409" s="207"/>
      <c r="J409" s="207"/>
      <c r="K409" s="207"/>
      <c r="L409" s="189"/>
      <c r="M409" s="44" t="e">
        <f t="shared" si="47"/>
        <v>#REF!</v>
      </c>
      <c r="N409" s="44">
        <f t="shared" si="45"/>
        <v>0</v>
      </c>
    </row>
    <row r="410" spans="1:14" ht="31.5" hidden="1" customHeight="1" x14ac:dyDescent="0.2">
      <c r="A410" s="2"/>
      <c r="B410" s="27">
        <v>2817650</v>
      </c>
      <c r="C410" s="36" t="s">
        <v>333</v>
      </c>
      <c r="D410" s="36" t="s">
        <v>5</v>
      </c>
      <c r="E410" s="88" t="s">
        <v>334</v>
      </c>
      <c r="F410" s="85"/>
      <c r="G410" s="207" t="e">
        <f>#REF!+J410</f>
        <v>#REF!</v>
      </c>
      <c r="H410" s="207"/>
      <c r="I410" s="207"/>
      <c r="J410" s="207"/>
      <c r="K410" s="207"/>
      <c r="L410" s="189"/>
      <c r="M410" s="44" t="e">
        <f t="shared" si="47"/>
        <v>#REF!</v>
      </c>
      <c r="N410" s="44">
        <f t="shared" si="45"/>
        <v>0</v>
      </c>
    </row>
    <row r="411" spans="1:14" ht="78.75" hidden="1" customHeight="1" x14ac:dyDescent="0.2">
      <c r="A411" s="2"/>
      <c r="B411" s="64" t="s">
        <v>338</v>
      </c>
      <c r="C411" s="36" t="s">
        <v>26</v>
      </c>
      <c r="D411" s="36" t="s">
        <v>27</v>
      </c>
      <c r="E411" s="88" t="s">
        <v>28</v>
      </c>
      <c r="F411" s="68" t="s">
        <v>308</v>
      </c>
      <c r="G411" s="208" t="e">
        <f>#REF!+J411</f>
        <v>#REF!</v>
      </c>
      <c r="H411" s="208"/>
      <c r="I411" s="208"/>
      <c r="J411" s="208">
        <f>220000+86330.98-306330.98</f>
        <v>0</v>
      </c>
      <c r="K411" s="208"/>
      <c r="L411" s="142"/>
      <c r="M411" s="44" t="e">
        <f t="shared" si="47"/>
        <v>#REF!</v>
      </c>
      <c r="N411" s="44">
        <f t="shared" si="45"/>
        <v>0</v>
      </c>
    </row>
    <row r="412" spans="1:14" ht="58.5" hidden="1" customHeight="1" x14ac:dyDescent="0.25">
      <c r="A412" s="2"/>
      <c r="B412" s="102" t="s">
        <v>241</v>
      </c>
      <c r="C412" s="64"/>
      <c r="D412" s="64"/>
      <c r="E412" s="70"/>
      <c r="F412" s="68" t="s">
        <v>229</v>
      </c>
      <c r="G412" s="208" t="e">
        <f>G413</f>
        <v>#REF!</v>
      </c>
      <c r="H412" s="208"/>
      <c r="I412" s="208"/>
      <c r="J412" s="208">
        <f>J413</f>
        <v>0</v>
      </c>
      <c r="K412" s="208"/>
      <c r="L412" s="142"/>
      <c r="M412" s="44" t="e">
        <f t="shared" si="47"/>
        <v>#REF!</v>
      </c>
      <c r="N412" s="44">
        <f t="shared" si="45"/>
        <v>0</v>
      </c>
    </row>
    <row r="413" spans="1:14" ht="72.599999999999994" hidden="1" customHeight="1" x14ac:dyDescent="0.25">
      <c r="A413" s="2"/>
      <c r="B413" s="27"/>
      <c r="C413" s="102" t="s">
        <v>236</v>
      </c>
      <c r="D413" s="37" t="s">
        <v>237</v>
      </c>
      <c r="E413" s="38" t="s">
        <v>240</v>
      </c>
      <c r="F413" s="131"/>
      <c r="G413" s="207" t="e">
        <f>#REF!+J413</f>
        <v>#REF!</v>
      </c>
      <c r="H413" s="207"/>
      <c r="I413" s="207"/>
      <c r="J413" s="207"/>
      <c r="K413" s="207"/>
      <c r="L413" s="189"/>
      <c r="M413" s="44" t="e">
        <f t="shared" si="47"/>
        <v>#REF!</v>
      </c>
      <c r="N413" s="44">
        <f t="shared" si="45"/>
        <v>0</v>
      </c>
    </row>
    <row r="414" spans="1:14" ht="165.6" hidden="1" customHeight="1" x14ac:dyDescent="0.2">
      <c r="A414" s="2"/>
      <c r="B414" s="137"/>
      <c r="C414" s="135"/>
      <c r="D414" s="135"/>
      <c r="E414" s="133" t="s">
        <v>7</v>
      </c>
      <c r="F414" s="85"/>
      <c r="G414" s="208" t="e">
        <f>#REF!+J414</f>
        <v>#REF!</v>
      </c>
      <c r="H414" s="208"/>
      <c r="I414" s="208"/>
      <c r="J414" s="208">
        <f>J406+J411+J412</f>
        <v>0</v>
      </c>
      <c r="K414" s="208"/>
      <c r="L414" s="142"/>
      <c r="M414" s="44" t="e">
        <f t="shared" si="47"/>
        <v>#REF!</v>
      </c>
      <c r="N414" s="44">
        <f t="shared" si="45"/>
        <v>0</v>
      </c>
    </row>
    <row r="415" spans="1:14" ht="110.25" x14ac:dyDescent="0.25">
      <c r="A415" s="2"/>
      <c r="B415" s="138" t="s">
        <v>339</v>
      </c>
      <c r="C415" s="139"/>
      <c r="D415" s="139"/>
      <c r="E415" s="110" t="s">
        <v>201</v>
      </c>
      <c r="F415" s="32"/>
      <c r="G415" s="142"/>
      <c r="H415" s="142"/>
      <c r="I415" s="142"/>
      <c r="J415" s="142"/>
      <c r="K415" s="142"/>
      <c r="L415" s="142"/>
      <c r="M415" s="44"/>
      <c r="N415" s="44"/>
    </row>
    <row r="416" spans="1:14" ht="110.25" hidden="1" x14ac:dyDescent="0.25">
      <c r="A416" s="2"/>
      <c r="B416" s="138" t="s">
        <v>389</v>
      </c>
      <c r="C416" s="139"/>
      <c r="D416" s="139"/>
      <c r="E416" s="90" t="s">
        <v>201</v>
      </c>
      <c r="F416" s="32"/>
      <c r="G416" s="142"/>
      <c r="H416" s="142"/>
      <c r="I416" s="142"/>
      <c r="J416" s="142"/>
      <c r="K416" s="142"/>
      <c r="L416" s="142"/>
      <c r="M416" s="44"/>
      <c r="N416" s="44"/>
    </row>
    <row r="417" spans="1:14" ht="74.25" customHeight="1" x14ac:dyDescent="0.2">
      <c r="B417" s="46"/>
      <c r="C417" s="55"/>
      <c r="D417" s="55"/>
      <c r="E417" s="31"/>
      <c r="F417" s="59" t="s">
        <v>455</v>
      </c>
      <c r="G417" s="142">
        <f t="shared" ref="G417:L417" si="49">G418+G419+G429</f>
        <v>1416134</v>
      </c>
      <c r="H417" s="142">
        <f t="shared" si="49"/>
        <v>0</v>
      </c>
      <c r="I417" s="142">
        <f t="shared" si="49"/>
        <v>1405537.08</v>
      </c>
      <c r="J417" s="142">
        <f t="shared" si="49"/>
        <v>1041121</v>
      </c>
      <c r="K417" s="142">
        <f t="shared" si="49"/>
        <v>0</v>
      </c>
      <c r="L417" s="142">
        <f t="shared" si="49"/>
        <v>1041120.64</v>
      </c>
      <c r="M417" s="43">
        <f t="shared" ref="M417:M448" si="50">G417+J417</f>
        <v>2457255</v>
      </c>
      <c r="N417" s="43">
        <f t="shared" si="45"/>
        <v>2446657.7200000002</v>
      </c>
    </row>
    <row r="418" spans="1:14" ht="64.5" customHeight="1" x14ac:dyDescent="0.2">
      <c r="B418" s="46" t="s">
        <v>360</v>
      </c>
      <c r="C418" s="46" t="s">
        <v>4</v>
      </c>
      <c r="D418" s="46" t="s">
        <v>5</v>
      </c>
      <c r="E418" s="34" t="s">
        <v>6</v>
      </c>
      <c r="F418" s="217" t="s">
        <v>541</v>
      </c>
      <c r="G418" s="189">
        <v>0</v>
      </c>
      <c r="H418" s="189">
        <v>0</v>
      </c>
      <c r="I418" s="189">
        <v>0</v>
      </c>
      <c r="J418" s="189">
        <v>1041121</v>
      </c>
      <c r="K418" s="189">
        <v>0</v>
      </c>
      <c r="L418" s="189">
        <v>1041120.64</v>
      </c>
      <c r="M418" s="44">
        <f t="shared" si="50"/>
        <v>1041121</v>
      </c>
      <c r="N418" s="44">
        <f t="shared" si="45"/>
        <v>1041120.64</v>
      </c>
    </row>
    <row r="419" spans="1:14" ht="61.5" customHeight="1" x14ac:dyDescent="0.25">
      <c r="B419" s="46" t="s">
        <v>129</v>
      </c>
      <c r="C419" s="46" t="s">
        <v>130</v>
      </c>
      <c r="D419" s="46" t="s">
        <v>43</v>
      </c>
      <c r="E419" s="134" t="s">
        <v>693</v>
      </c>
      <c r="F419" s="115"/>
      <c r="G419" s="189">
        <f>G423+G424+G425+G426+G427+G428</f>
        <v>765244</v>
      </c>
      <c r="H419" s="189">
        <f t="shared" ref="H419:N419" si="51">H423+H424+H425+H426+H427+H428</f>
        <v>0</v>
      </c>
      <c r="I419" s="189">
        <f t="shared" si="51"/>
        <v>754647.08</v>
      </c>
      <c r="J419" s="189">
        <f t="shared" si="51"/>
        <v>0</v>
      </c>
      <c r="K419" s="189">
        <f t="shared" si="51"/>
        <v>0</v>
      </c>
      <c r="L419" s="189">
        <f t="shared" si="51"/>
        <v>0</v>
      </c>
      <c r="M419" s="189">
        <f t="shared" si="51"/>
        <v>765244</v>
      </c>
      <c r="N419" s="189">
        <f t="shared" si="51"/>
        <v>754647.08</v>
      </c>
    </row>
    <row r="420" spans="1:14" ht="71.25" hidden="1" customHeight="1" x14ac:dyDescent="0.2">
      <c r="B420" s="46" t="s">
        <v>265</v>
      </c>
      <c r="C420" s="46" t="s">
        <v>220</v>
      </c>
      <c r="D420" s="46" t="s">
        <v>35</v>
      </c>
      <c r="E420" s="88" t="s">
        <v>221</v>
      </c>
      <c r="F420" s="85"/>
      <c r="G420" s="207" t="e">
        <f>#REF!+J420</f>
        <v>#REF!</v>
      </c>
      <c r="H420" s="207"/>
      <c r="I420" s="207"/>
      <c r="J420" s="207">
        <f>J421+J422</f>
        <v>0</v>
      </c>
      <c r="K420" s="207"/>
      <c r="L420" s="189"/>
      <c r="M420" s="44" t="e">
        <f t="shared" si="50"/>
        <v>#REF!</v>
      </c>
      <c r="N420" s="44">
        <f t="shared" si="45"/>
        <v>0</v>
      </c>
    </row>
    <row r="421" spans="1:14" ht="39" hidden="1" customHeight="1" x14ac:dyDescent="0.2">
      <c r="B421" s="28"/>
      <c r="C421" s="55"/>
      <c r="D421" s="55"/>
      <c r="E421" s="140"/>
      <c r="F421" s="85" t="s">
        <v>429</v>
      </c>
      <c r="G421" s="207" t="e">
        <f>#REF!+J421</f>
        <v>#REF!</v>
      </c>
      <c r="H421" s="207"/>
      <c r="I421" s="207"/>
      <c r="J421" s="208"/>
      <c r="K421" s="208"/>
      <c r="L421" s="142"/>
      <c r="M421" s="44" t="e">
        <f t="shared" si="50"/>
        <v>#REF!</v>
      </c>
      <c r="N421" s="44">
        <f t="shared" si="45"/>
        <v>0</v>
      </c>
    </row>
    <row r="422" spans="1:14" ht="36" hidden="1" customHeight="1" x14ac:dyDescent="0.2">
      <c r="B422" s="46"/>
      <c r="C422" s="55"/>
      <c r="D422" s="55"/>
      <c r="E422" s="140"/>
      <c r="F422" s="85" t="s">
        <v>430</v>
      </c>
      <c r="G422" s="207" t="e">
        <f>#REF!+J422</f>
        <v>#REF!</v>
      </c>
      <c r="H422" s="207"/>
      <c r="I422" s="207"/>
      <c r="J422" s="208"/>
      <c r="K422" s="208"/>
      <c r="L422" s="142"/>
      <c r="M422" s="44" t="e">
        <f t="shared" si="50"/>
        <v>#REF!</v>
      </c>
      <c r="N422" s="44">
        <f t="shared" si="45"/>
        <v>0</v>
      </c>
    </row>
    <row r="423" spans="1:14" ht="42.75" customHeight="1" x14ac:dyDescent="0.2">
      <c r="B423" s="46"/>
      <c r="C423" s="55"/>
      <c r="D423" s="55"/>
      <c r="E423" s="31"/>
      <c r="F423" s="32" t="s">
        <v>518</v>
      </c>
      <c r="G423" s="209">
        <v>469520</v>
      </c>
      <c r="H423" s="209">
        <v>0</v>
      </c>
      <c r="I423" s="209">
        <v>458924.26</v>
      </c>
      <c r="J423" s="189">
        <v>0</v>
      </c>
      <c r="K423" s="189">
        <v>0</v>
      </c>
      <c r="L423" s="189">
        <v>0</v>
      </c>
      <c r="M423" s="44">
        <f t="shared" si="50"/>
        <v>469520</v>
      </c>
      <c r="N423" s="44">
        <f t="shared" si="45"/>
        <v>458924.26</v>
      </c>
    </row>
    <row r="424" spans="1:14" s="7" customFormat="1" ht="26.45" customHeight="1" x14ac:dyDescent="0.2">
      <c r="A424" s="6"/>
      <c r="B424" s="46"/>
      <c r="C424" s="55"/>
      <c r="D424" s="55"/>
      <c r="E424" s="141"/>
      <c r="F424" s="32" t="s">
        <v>573</v>
      </c>
      <c r="G424" s="209">
        <v>59176</v>
      </c>
      <c r="H424" s="209">
        <v>0</v>
      </c>
      <c r="I424" s="209">
        <v>59176</v>
      </c>
      <c r="J424" s="189">
        <v>0</v>
      </c>
      <c r="K424" s="189">
        <v>0</v>
      </c>
      <c r="L424" s="189">
        <v>0</v>
      </c>
      <c r="M424" s="44">
        <f t="shared" si="50"/>
        <v>59176</v>
      </c>
      <c r="N424" s="44">
        <f t="shared" si="45"/>
        <v>59176</v>
      </c>
    </row>
    <row r="425" spans="1:14" s="7" customFormat="1" ht="24.75" customHeight="1" x14ac:dyDescent="0.2">
      <c r="A425" s="6"/>
      <c r="B425" s="46"/>
      <c r="C425" s="46"/>
      <c r="D425" s="46"/>
      <c r="E425" s="134"/>
      <c r="F425" s="32" t="s">
        <v>519</v>
      </c>
      <c r="G425" s="209">
        <v>75000</v>
      </c>
      <c r="H425" s="209">
        <v>0</v>
      </c>
      <c r="I425" s="209">
        <v>75000</v>
      </c>
      <c r="J425" s="189">
        <v>0</v>
      </c>
      <c r="K425" s="189">
        <v>0</v>
      </c>
      <c r="L425" s="189">
        <v>0</v>
      </c>
      <c r="M425" s="44">
        <f t="shared" si="50"/>
        <v>75000</v>
      </c>
      <c r="N425" s="44">
        <f t="shared" si="45"/>
        <v>75000</v>
      </c>
    </row>
    <row r="426" spans="1:14" s="7" customFormat="1" ht="24.75" customHeight="1" x14ac:dyDescent="0.2">
      <c r="A426" s="6"/>
      <c r="B426" s="46"/>
      <c r="C426" s="46"/>
      <c r="D426" s="46"/>
      <c r="E426" s="134"/>
      <c r="F426" s="32" t="s">
        <v>520</v>
      </c>
      <c r="G426" s="209">
        <v>1580</v>
      </c>
      <c r="H426" s="209">
        <v>0</v>
      </c>
      <c r="I426" s="209">
        <v>1579.2</v>
      </c>
      <c r="J426" s="189">
        <v>0</v>
      </c>
      <c r="K426" s="189">
        <v>0</v>
      </c>
      <c r="L426" s="189">
        <v>0</v>
      </c>
      <c r="M426" s="44">
        <f t="shared" si="50"/>
        <v>1580</v>
      </c>
      <c r="N426" s="44">
        <f t="shared" si="45"/>
        <v>1579.2</v>
      </c>
    </row>
    <row r="427" spans="1:14" s="7" customFormat="1" ht="24.75" customHeight="1" x14ac:dyDescent="0.2">
      <c r="A427" s="6"/>
      <c r="B427" s="46"/>
      <c r="C427" s="46"/>
      <c r="D427" s="46"/>
      <c r="E427" s="134"/>
      <c r="F427" s="32" t="s">
        <v>574</v>
      </c>
      <c r="G427" s="209">
        <v>154668</v>
      </c>
      <c r="H427" s="209">
        <v>0</v>
      </c>
      <c r="I427" s="209">
        <v>154667.62</v>
      </c>
      <c r="J427" s="189">
        <v>0</v>
      </c>
      <c r="K427" s="189">
        <v>0</v>
      </c>
      <c r="L427" s="189">
        <v>0</v>
      </c>
      <c r="M427" s="44">
        <f t="shared" si="50"/>
        <v>154668</v>
      </c>
      <c r="N427" s="44">
        <f t="shared" si="45"/>
        <v>154667.62</v>
      </c>
    </row>
    <row r="428" spans="1:14" s="7" customFormat="1" ht="30" customHeight="1" x14ac:dyDescent="0.2">
      <c r="A428" s="6"/>
      <c r="B428" s="46"/>
      <c r="C428" s="46"/>
      <c r="D428" s="46"/>
      <c r="E428" s="134"/>
      <c r="F428" s="32" t="s">
        <v>623</v>
      </c>
      <c r="G428" s="209">
        <v>5300</v>
      </c>
      <c r="H428" s="209"/>
      <c r="I428" s="209">
        <v>5300</v>
      </c>
      <c r="J428" s="189">
        <v>0</v>
      </c>
      <c r="K428" s="189"/>
      <c r="L428" s="189">
        <v>0</v>
      </c>
      <c r="M428" s="44">
        <f t="shared" si="50"/>
        <v>5300</v>
      </c>
      <c r="N428" s="44">
        <f t="shared" si="45"/>
        <v>5300</v>
      </c>
    </row>
    <row r="429" spans="1:14" s="7" customFormat="1" ht="64.5" customHeight="1" x14ac:dyDescent="0.2">
      <c r="A429" s="6"/>
      <c r="B429" s="46" t="s">
        <v>265</v>
      </c>
      <c r="C429" s="46" t="s">
        <v>220</v>
      </c>
      <c r="D429" s="174" t="s">
        <v>35</v>
      </c>
      <c r="E429" s="134" t="s">
        <v>221</v>
      </c>
      <c r="F429" s="32" t="s">
        <v>694</v>
      </c>
      <c r="G429" s="209">
        <v>650890</v>
      </c>
      <c r="H429" s="209">
        <v>0</v>
      </c>
      <c r="I429" s="209">
        <v>650890</v>
      </c>
      <c r="J429" s="189">
        <v>0</v>
      </c>
      <c r="K429" s="189">
        <v>0</v>
      </c>
      <c r="L429" s="189">
        <v>0</v>
      </c>
      <c r="M429" s="44">
        <f t="shared" si="50"/>
        <v>650890</v>
      </c>
      <c r="N429" s="44">
        <f t="shared" si="45"/>
        <v>650890</v>
      </c>
    </row>
    <row r="430" spans="1:14" ht="63" x14ac:dyDescent="0.2">
      <c r="B430" s="46"/>
      <c r="C430" s="46"/>
      <c r="D430" s="46"/>
      <c r="E430" s="134"/>
      <c r="F430" s="59" t="s">
        <v>575</v>
      </c>
      <c r="G430" s="142">
        <f>G434+G435+G447</f>
        <v>611537.98</v>
      </c>
      <c r="H430" s="142">
        <f t="shared" ref="H430:N430" si="52">H434+H435+H447</f>
        <v>0</v>
      </c>
      <c r="I430" s="142">
        <f t="shared" si="52"/>
        <v>444229.19</v>
      </c>
      <c r="J430" s="142">
        <f t="shared" si="52"/>
        <v>2961756</v>
      </c>
      <c r="K430" s="142">
        <f t="shared" si="52"/>
        <v>0</v>
      </c>
      <c r="L430" s="142">
        <f t="shared" si="52"/>
        <v>2890423.25</v>
      </c>
      <c r="M430" s="142">
        <f t="shared" si="52"/>
        <v>3573293.98</v>
      </c>
      <c r="N430" s="142">
        <f t="shared" si="52"/>
        <v>3334652.44</v>
      </c>
    </row>
    <row r="431" spans="1:14" ht="94.9" hidden="1" customHeight="1" x14ac:dyDescent="0.25">
      <c r="B431" s="53" t="s">
        <v>360</v>
      </c>
      <c r="C431" s="53" t="s">
        <v>4</v>
      </c>
      <c r="D431" s="53" t="s">
        <v>5</v>
      </c>
      <c r="E431" s="63" t="s">
        <v>6</v>
      </c>
      <c r="F431" s="32" t="s">
        <v>542</v>
      </c>
      <c r="G431" s="189">
        <v>0</v>
      </c>
      <c r="H431" s="189"/>
      <c r="I431" s="189">
        <v>0</v>
      </c>
      <c r="J431" s="189">
        <v>0</v>
      </c>
      <c r="K431" s="189"/>
      <c r="L431" s="189">
        <v>0</v>
      </c>
      <c r="M431" s="44">
        <f t="shared" si="50"/>
        <v>0</v>
      </c>
      <c r="N431" s="44">
        <f t="shared" si="45"/>
        <v>0</v>
      </c>
    </row>
    <row r="432" spans="1:14" ht="104.25" hidden="1" customHeight="1" x14ac:dyDescent="0.2">
      <c r="B432" s="46" t="s">
        <v>265</v>
      </c>
      <c r="C432" s="46" t="s">
        <v>220</v>
      </c>
      <c r="D432" s="46" t="s">
        <v>35</v>
      </c>
      <c r="E432" s="34" t="s">
        <v>221</v>
      </c>
      <c r="F432" s="32"/>
      <c r="G432" s="189">
        <f>SUM(G433:G434)</f>
        <v>0</v>
      </c>
      <c r="H432" s="189">
        <v>0</v>
      </c>
      <c r="I432" s="189"/>
      <c r="J432" s="189">
        <v>0</v>
      </c>
      <c r="K432" s="189"/>
      <c r="L432" s="189"/>
      <c r="M432" s="44">
        <f t="shared" si="50"/>
        <v>0</v>
      </c>
      <c r="N432" s="44">
        <f t="shared" si="45"/>
        <v>0</v>
      </c>
    </row>
    <row r="433" spans="2:15" ht="41.25" hidden="1" customHeight="1" x14ac:dyDescent="0.2">
      <c r="B433" s="46"/>
      <c r="C433" s="46"/>
      <c r="D433" s="46"/>
      <c r="E433" s="88"/>
      <c r="F433" s="85" t="s">
        <v>404</v>
      </c>
      <c r="G433" s="207"/>
      <c r="H433" s="207"/>
      <c r="I433" s="207"/>
      <c r="J433" s="207"/>
      <c r="K433" s="207"/>
      <c r="L433" s="189"/>
      <c r="M433" s="44">
        <f t="shared" si="50"/>
        <v>0</v>
      </c>
      <c r="N433" s="44">
        <f t="shared" si="45"/>
        <v>0</v>
      </c>
    </row>
    <row r="434" spans="2:15" ht="96.75" customHeight="1" x14ac:dyDescent="0.2">
      <c r="B434" s="46" t="s">
        <v>360</v>
      </c>
      <c r="C434" s="46" t="s">
        <v>4</v>
      </c>
      <c r="D434" s="46" t="s">
        <v>5</v>
      </c>
      <c r="E434" s="34" t="s">
        <v>6</v>
      </c>
      <c r="F434" s="32" t="s">
        <v>542</v>
      </c>
      <c r="G434" s="189">
        <v>0</v>
      </c>
      <c r="H434" s="189">
        <v>0</v>
      </c>
      <c r="I434" s="189">
        <v>0</v>
      </c>
      <c r="J434" s="189">
        <v>2707456</v>
      </c>
      <c r="K434" s="189">
        <v>0</v>
      </c>
      <c r="L434" s="189">
        <v>2679274.25</v>
      </c>
      <c r="M434" s="44">
        <f t="shared" si="50"/>
        <v>2707456</v>
      </c>
      <c r="N434" s="44">
        <f>I434+L434</f>
        <v>2679274.25</v>
      </c>
    </row>
    <row r="435" spans="2:15" ht="63" x14ac:dyDescent="0.2">
      <c r="B435" s="46" t="s">
        <v>131</v>
      </c>
      <c r="C435" s="46" t="s">
        <v>132</v>
      </c>
      <c r="D435" s="46" t="s">
        <v>133</v>
      </c>
      <c r="E435" s="88" t="s">
        <v>695</v>
      </c>
      <c r="F435" s="32"/>
      <c r="G435" s="189">
        <f t="shared" ref="G435:L435" si="53">SUM(G436:G446)</f>
        <v>437937.98</v>
      </c>
      <c r="H435" s="189">
        <f t="shared" si="53"/>
        <v>0</v>
      </c>
      <c r="I435" s="189">
        <f t="shared" si="53"/>
        <v>270629.19</v>
      </c>
      <c r="J435" s="189">
        <f t="shared" si="53"/>
        <v>254300</v>
      </c>
      <c r="K435" s="189">
        <f t="shared" si="53"/>
        <v>0</v>
      </c>
      <c r="L435" s="189">
        <f t="shared" si="53"/>
        <v>211149</v>
      </c>
      <c r="M435" s="44">
        <f t="shared" si="50"/>
        <v>692237.98</v>
      </c>
      <c r="N435" s="44">
        <f>I435+L435</f>
        <v>481778.19</v>
      </c>
    </row>
    <row r="436" spans="2:15" ht="36" customHeight="1" x14ac:dyDescent="0.2">
      <c r="B436" s="46"/>
      <c r="C436" s="46"/>
      <c r="D436" s="46"/>
      <c r="E436" s="88"/>
      <c r="F436" s="32" t="s">
        <v>696</v>
      </c>
      <c r="G436" s="189">
        <v>162110</v>
      </c>
      <c r="H436" s="189"/>
      <c r="I436" s="189">
        <v>0</v>
      </c>
      <c r="J436" s="189">
        <v>0</v>
      </c>
      <c r="K436" s="189"/>
      <c r="L436" s="189">
        <v>0</v>
      </c>
      <c r="M436" s="44">
        <f t="shared" si="50"/>
        <v>162110</v>
      </c>
      <c r="N436" s="44">
        <f>I436+L436</f>
        <v>0</v>
      </c>
    </row>
    <row r="437" spans="2:15" ht="38.25" customHeight="1" x14ac:dyDescent="0.2">
      <c r="B437" s="162"/>
      <c r="C437" s="162"/>
      <c r="D437" s="162"/>
      <c r="E437" s="162"/>
      <c r="F437" s="32" t="s">
        <v>697</v>
      </c>
      <c r="G437" s="189">
        <v>66107</v>
      </c>
      <c r="H437" s="189">
        <v>0</v>
      </c>
      <c r="I437" s="189">
        <v>66066.19</v>
      </c>
      <c r="J437" s="189">
        <v>0</v>
      </c>
      <c r="K437" s="189">
        <v>0</v>
      </c>
      <c r="L437" s="189">
        <v>0</v>
      </c>
      <c r="M437" s="44">
        <f t="shared" si="50"/>
        <v>66107</v>
      </c>
      <c r="N437" s="44">
        <f t="shared" si="45"/>
        <v>66066.19</v>
      </c>
    </row>
    <row r="438" spans="2:15" ht="57" hidden="1" customHeight="1" x14ac:dyDescent="0.2">
      <c r="B438" s="64"/>
      <c r="C438" s="64"/>
      <c r="D438" s="64"/>
      <c r="E438" s="88"/>
      <c r="F438" s="68" t="s">
        <v>344</v>
      </c>
      <c r="G438" s="208">
        <f>G439</f>
        <v>0</v>
      </c>
      <c r="H438" s="208"/>
      <c r="I438" s="208"/>
      <c r="J438" s="208">
        <f>J439</f>
        <v>0</v>
      </c>
      <c r="K438" s="208"/>
      <c r="L438" s="142"/>
      <c r="M438" s="44">
        <f t="shared" si="50"/>
        <v>0</v>
      </c>
      <c r="N438" s="44">
        <f t="shared" si="45"/>
        <v>0</v>
      </c>
    </row>
    <row r="439" spans="2:15" ht="57" hidden="1" customHeight="1" x14ac:dyDescent="0.25">
      <c r="B439" s="64" t="s">
        <v>411</v>
      </c>
      <c r="C439" s="64" t="s">
        <v>236</v>
      </c>
      <c r="D439" s="64" t="s">
        <v>237</v>
      </c>
      <c r="E439" s="88" t="s">
        <v>238</v>
      </c>
      <c r="F439" s="97"/>
      <c r="G439" s="207"/>
      <c r="H439" s="207"/>
      <c r="I439" s="207"/>
      <c r="J439" s="207"/>
      <c r="K439" s="207"/>
      <c r="L439" s="189"/>
      <c r="M439" s="44">
        <f t="shared" si="50"/>
        <v>0</v>
      </c>
      <c r="N439" s="44">
        <f t="shared" si="45"/>
        <v>0</v>
      </c>
    </row>
    <row r="440" spans="2:15" ht="51" hidden="1" customHeight="1" x14ac:dyDescent="0.25">
      <c r="B440" s="64"/>
      <c r="C440" s="64"/>
      <c r="D440" s="64"/>
      <c r="E440" s="88"/>
      <c r="F440" s="131"/>
      <c r="G440" s="208"/>
      <c r="H440" s="208"/>
      <c r="I440" s="208"/>
      <c r="J440" s="208"/>
      <c r="K440" s="208"/>
      <c r="L440" s="142"/>
      <c r="M440" s="44">
        <f t="shared" si="50"/>
        <v>0</v>
      </c>
      <c r="N440" s="44">
        <f t="shared" si="45"/>
        <v>0</v>
      </c>
    </row>
    <row r="441" spans="2:15" ht="51" hidden="1" customHeight="1" x14ac:dyDescent="0.25">
      <c r="B441" s="27"/>
      <c r="C441" s="64"/>
      <c r="D441" s="64"/>
      <c r="E441" s="88"/>
      <c r="F441" s="97"/>
      <c r="G441" s="207"/>
      <c r="H441" s="207"/>
      <c r="I441" s="207"/>
      <c r="J441" s="207"/>
      <c r="K441" s="207"/>
      <c r="L441" s="189"/>
      <c r="M441" s="44">
        <f t="shared" si="50"/>
        <v>0</v>
      </c>
      <c r="N441" s="44">
        <f t="shared" si="45"/>
        <v>0</v>
      </c>
    </row>
    <row r="442" spans="2:15" ht="43.5" customHeight="1" x14ac:dyDescent="0.25">
      <c r="B442" s="28"/>
      <c r="C442" s="46"/>
      <c r="D442" s="46"/>
      <c r="E442" s="34"/>
      <c r="F442" s="105" t="s">
        <v>698</v>
      </c>
      <c r="G442" s="189">
        <v>165750.98000000001</v>
      </c>
      <c r="H442" s="189">
        <v>0</v>
      </c>
      <c r="I442" s="189">
        <v>165748.29999999999</v>
      </c>
      <c r="J442" s="189">
        <v>0</v>
      </c>
      <c r="K442" s="189">
        <v>0</v>
      </c>
      <c r="L442" s="189">
        <v>0</v>
      </c>
      <c r="M442" s="44">
        <f t="shared" si="50"/>
        <v>165750.98000000001</v>
      </c>
      <c r="N442" s="44">
        <f t="shared" si="45"/>
        <v>165748.29999999999</v>
      </c>
    </row>
    <row r="443" spans="2:15" ht="66.599999999999994" customHeight="1" x14ac:dyDescent="0.25">
      <c r="B443" s="28"/>
      <c r="C443" s="46"/>
      <c r="D443" s="46"/>
      <c r="E443" s="34"/>
      <c r="F443" s="105" t="s">
        <v>699</v>
      </c>
      <c r="G443" s="189">
        <v>18670</v>
      </c>
      <c r="H443" s="189"/>
      <c r="I443" s="189">
        <v>18270</v>
      </c>
      <c r="J443" s="189">
        <v>100000</v>
      </c>
      <c r="K443" s="189"/>
      <c r="L443" s="189">
        <v>61899</v>
      </c>
      <c r="M443" s="44">
        <f t="shared" si="50"/>
        <v>118670</v>
      </c>
      <c r="N443" s="44">
        <f t="shared" si="45"/>
        <v>80169</v>
      </c>
    </row>
    <row r="444" spans="2:15" ht="56.45" customHeight="1" x14ac:dyDescent="0.25">
      <c r="B444" s="28"/>
      <c r="C444" s="46"/>
      <c r="D444" s="46"/>
      <c r="E444" s="34"/>
      <c r="F444" s="105" t="s">
        <v>700</v>
      </c>
      <c r="G444" s="189">
        <v>0</v>
      </c>
      <c r="H444" s="189"/>
      <c r="I444" s="189">
        <v>0</v>
      </c>
      <c r="J444" s="189">
        <v>96300</v>
      </c>
      <c r="K444" s="189"/>
      <c r="L444" s="189">
        <v>96300</v>
      </c>
      <c r="M444" s="44">
        <f t="shared" si="50"/>
        <v>96300</v>
      </c>
      <c r="N444" s="44">
        <f t="shared" si="45"/>
        <v>96300</v>
      </c>
    </row>
    <row r="445" spans="2:15" ht="54" customHeight="1" x14ac:dyDescent="0.25">
      <c r="B445" s="28"/>
      <c r="C445" s="46"/>
      <c r="D445" s="46"/>
      <c r="E445" s="34"/>
      <c r="F445" s="105" t="s">
        <v>701</v>
      </c>
      <c r="G445" s="189">
        <v>10800</v>
      </c>
      <c r="H445" s="189"/>
      <c r="I445" s="189">
        <v>6152</v>
      </c>
      <c r="J445" s="189">
        <v>58000</v>
      </c>
      <c r="K445" s="189"/>
      <c r="L445" s="189">
        <v>52950</v>
      </c>
      <c r="M445" s="44">
        <f t="shared" si="50"/>
        <v>68800</v>
      </c>
      <c r="N445" s="44">
        <f t="shared" si="45"/>
        <v>59102</v>
      </c>
    </row>
    <row r="446" spans="2:15" ht="88.5" customHeight="1" x14ac:dyDescent="0.25">
      <c r="B446" s="28"/>
      <c r="C446" s="46"/>
      <c r="D446" s="46"/>
      <c r="E446" s="34"/>
      <c r="F446" s="105" t="s">
        <v>576</v>
      </c>
      <c r="G446" s="189">
        <v>14500</v>
      </c>
      <c r="H446" s="189">
        <v>0</v>
      </c>
      <c r="I446" s="189">
        <v>14392.7</v>
      </c>
      <c r="J446" s="189">
        <v>0</v>
      </c>
      <c r="K446" s="189">
        <v>0</v>
      </c>
      <c r="L446" s="189">
        <v>0</v>
      </c>
      <c r="M446" s="44">
        <f t="shared" si="50"/>
        <v>14500</v>
      </c>
      <c r="N446" s="44">
        <f t="shared" si="45"/>
        <v>14392.7</v>
      </c>
    </row>
    <row r="447" spans="2:15" ht="102.75" customHeight="1" x14ac:dyDescent="0.25">
      <c r="B447" s="46" t="s">
        <v>265</v>
      </c>
      <c r="C447" s="46" t="s">
        <v>220</v>
      </c>
      <c r="D447" s="46" t="s">
        <v>35</v>
      </c>
      <c r="E447" s="34" t="s">
        <v>221</v>
      </c>
      <c r="F447" s="105" t="s">
        <v>702</v>
      </c>
      <c r="G447" s="189">
        <v>173600</v>
      </c>
      <c r="H447" s="189">
        <v>0</v>
      </c>
      <c r="I447" s="189">
        <v>173600</v>
      </c>
      <c r="J447" s="189">
        <v>0</v>
      </c>
      <c r="K447" s="189">
        <v>0</v>
      </c>
      <c r="L447" s="189">
        <v>0</v>
      </c>
      <c r="M447" s="44">
        <f t="shared" si="50"/>
        <v>173600</v>
      </c>
      <c r="N447" s="44">
        <f t="shared" si="45"/>
        <v>173600</v>
      </c>
    </row>
    <row r="448" spans="2:15" ht="77.25" customHeight="1" x14ac:dyDescent="0.25">
      <c r="B448" s="46" t="s">
        <v>624</v>
      </c>
      <c r="C448" s="174" t="s">
        <v>488</v>
      </c>
      <c r="D448" s="174" t="s">
        <v>43</v>
      </c>
      <c r="E448" s="34" t="s">
        <v>487</v>
      </c>
      <c r="F448" s="163" t="s">
        <v>625</v>
      </c>
      <c r="G448" s="142">
        <v>0</v>
      </c>
      <c r="H448" s="142"/>
      <c r="I448" s="142">
        <v>0</v>
      </c>
      <c r="J448" s="142">
        <v>55000</v>
      </c>
      <c r="K448" s="142"/>
      <c r="L448" s="142">
        <v>55000</v>
      </c>
      <c r="M448" s="43">
        <f t="shared" si="50"/>
        <v>55000</v>
      </c>
      <c r="N448" s="43">
        <f t="shared" si="45"/>
        <v>55000</v>
      </c>
      <c r="O448" s="166"/>
    </row>
    <row r="449" spans="1:19" ht="28.9" customHeight="1" x14ac:dyDescent="0.2">
      <c r="B449" s="46"/>
      <c r="C449" s="60"/>
      <c r="D449" s="60"/>
      <c r="E449" s="104" t="s">
        <v>7</v>
      </c>
      <c r="F449" s="59"/>
      <c r="G449" s="142">
        <f>G430+G417+G438+G448</f>
        <v>2027671.98</v>
      </c>
      <c r="H449" s="142">
        <f t="shared" ref="H449:N449" si="54">H430+H417+H438+H448</f>
        <v>0</v>
      </c>
      <c r="I449" s="142">
        <f t="shared" si="54"/>
        <v>1849766.27</v>
      </c>
      <c r="J449" s="142">
        <f t="shared" si="54"/>
        <v>4057877</v>
      </c>
      <c r="K449" s="142">
        <f t="shared" si="54"/>
        <v>0</v>
      </c>
      <c r="L449" s="142">
        <f t="shared" si="54"/>
        <v>3986543.89</v>
      </c>
      <c r="M449" s="142">
        <f t="shared" si="54"/>
        <v>6085548.9800000004</v>
      </c>
      <c r="N449" s="142">
        <f t="shared" si="54"/>
        <v>5836310.1600000001</v>
      </c>
      <c r="O449" s="170"/>
    </row>
    <row r="450" spans="1:19" ht="78.75" x14ac:dyDescent="0.2">
      <c r="B450" s="46" t="s">
        <v>371</v>
      </c>
      <c r="C450" s="60"/>
      <c r="D450" s="60"/>
      <c r="E450" s="31" t="s">
        <v>372</v>
      </c>
      <c r="F450" s="59"/>
      <c r="G450" s="210"/>
      <c r="H450" s="210"/>
      <c r="I450" s="210"/>
      <c r="J450" s="210"/>
      <c r="K450" s="210"/>
      <c r="L450" s="210"/>
      <c r="M450" s="44"/>
      <c r="N450" s="44"/>
      <c r="O450" s="166"/>
    </row>
    <row r="451" spans="1:19" ht="78.75" hidden="1" x14ac:dyDescent="0.2">
      <c r="B451" s="46" t="s">
        <v>370</v>
      </c>
      <c r="C451" s="60"/>
      <c r="D451" s="60"/>
      <c r="E451" s="34" t="s">
        <v>372</v>
      </c>
      <c r="F451" s="59"/>
      <c r="G451" s="210"/>
      <c r="H451" s="210"/>
      <c r="I451" s="210"/>
      <c r="J451" s="210"/>
      <c r="K451" s="210"/>
      <c r="L451" s="210"/>
      <c r="M451" s="44"/>
      <c r="N451" s="44"/>
    </row>
    <row r="452" spans="1:19" ht="64.150000000000006" customHeight="1" x14ac:dyDescent="0.3">
      <c r="B452" s="46"/>
      <c r="C452" s="60"/>
      <c r="D452" s="60"/>
      <c r="E452" s="34"/>
      <c r="F452" s="59" t="s">
        <v>450</v>
      </c>
      <c r="G452" s="142">
        <f t="shared" ref="G452:N452" si="55">G453+G457+G465+G473+G483+G497+G501+G498</f>
        <v>64201465.210000001</v>
      </c>
      <c r="H452" s="142">
        <f t="shared" si="55"/>
        <v>16215363.460000001</v>
      </c>
      <c r="I452" s="142">
        <f t="shared" si="55"/>
        <v>61131284.409999996</v>
      </c>
      <c r="J452" s="142">
        <f t="shared" si="55"/>
        <v>29408009</v>
      </c>
      <c r="K452" s="142">
        <f t="shared" si="55"/>
        <v>0</v>
      </c>
      <c r="L452" s="142">
        <f t="shared" si="55"/>
        <v>26354711.920000002</v>
      </c>
      <c r="M452" s="142">
        <f t="shared" si="55"/>
        <v>93609474.210000008</v>
      </c>
      <c r="N452" s="142">
        <f t="shared" si="55"/>
        <v>87485996.329999998</v>
      </c>
      <c r="Q452" s="169">
        <f>87485996.33-N452</f>
        <v>0</v>
      </c>
      <c r="S452" s="171">
        <f>61131284.41-I452</f>
        <v>0</v>
      </c>
    </row>
    <row r="453" spans="1:19" ht="42" customHeight="1" x14ac:dyDescent="0.2">
      <c r="B453" s="46" t="s">
        <v>385</v>
      </c>
      <c r="C453" s="46" t="s">
        <v>30</v>
      </c>
      <c r="D453" s="46" t="s">
        <v>136</v>
      </c>
      <c r="E453" s="34" t="s">
        <v>533</v>
      </c>
      <c r="F453" s="59"/>
      <c r="G453" s="189">
        <f t="shared" ref="G453:L453" si="56">G454+G455+G456</f>
        <v>185883.31</v>
      </c>
      <c r="H453" s="189">
        <f t="shared" si="56"/>
        <v>0</v>
      </c>
      <c r="I453" s="189">
        <f t="shared" si="56"/>
        <v>106710.03</v>
      </c>
      <c r="J453" s="189">
        <f t="shared" si="56"/>
        <v>0</v>
      </c>
      <c r="K453" s="189">
        <f t="shared" si="56"/>
        <v>0</v>
      </c>
      <c r="L453" s="189">
        <f t="shared" si="56"/>
        <v>0</v>
      </c>
      <c r="M453" s="44">
        <f>G453+J453</f>
        <v>185883.31</v>
      </c>
      <c r="N453" s="44">
        <f>I453+L453</f>
        <v>106710.03</v>
      </c>
    </row>
    <row r="454" spans="1:19" ht="71.25" customHeight="1" x14ac:dyDescent="0.2">
      <c r="B454" s="46"/>
      <c r="C454" s="46"/>
      <c r="D454" s="46"/>
      <c r="E454" s="34"/>
      <c r="F454" s="57" t="s">
        <v>759</v>
      </c>
      <c r="G454" s="189">
        <v>50013.79</v>
      </c>
      <c r="H454" s="189">
        <v>0</v>
      </c>
      <c r="I454" s="189">
        <f>26775.8+23237.99</f>
        <v>50013.79</v>
      </c>
      <c r="J454" s="189">
        <v>0</v>
      </c>
      <c r="K454" s="189">
        <v>0</v>
      </c>
      <c r="L454" s="189">
        <v>0</v>
      </c>
      <c r="M454" s="44">
        <f t="shared" ref="M454:M590" si="57">G454+J454</f>
        <v>50013.79</v>
      </c>
      <c r="N454" s="44">
        <f t="shared" ref="N454:N598" si="58">I454+L454</f>
        <v>50013.79</v>
      </c>
    </row>
    <row r="455" spans="1:19" s="7" customFormat="1" ht="52.5" customHeight="1" x14ac:dyDescent="0.2">
      <c r="A455" s="6"/>
      <c r="B455" s="46"/>
      <c r="C455" s="46"/>
      <c r="D455" s="46"/>
      <c r="E455" s="34"/>
      <c r="F455" s="57" t="s">
        <v>760</v>
      </c>
      <c r="G455" s="189">
        <v>22972.52</v>
      </c>
      <c r="H455" s="189">
        <v>0</v>
      </c>
      <c r="I455" s="189">
        <v>22972.52</v>
      </c>
      <c r="J455" s="189">
        <v>0</v>
      </c>
      <c r="K455" s="189">
        <v>0</v>
      </c>
      <c r="L455" s="189">
        <v>0</v>
      </c>
      <c r="M455" s="44">
        <f t="shared" si="57"/>
        <v>22972.52</v>
      </c>
      <c r="N455" s="44">
        <f t="shared" si="58"/>
        <v>22972.52</v>
      </c>
    </row>
    <row r="456" spans="1:19" s="7" customFormat="1" ht="52.5" customHeight="1" x14ac:dyDescent="0.2">
      <c r="A456" s="6"/>
      <c r="B456" s="46"/>
      <c r="C456" s="46"/>
      <c r="D456" s="46"/>
      <c r="E456" s="34"/>
      <c r="F456" s="57" t="s">
        <v>577</v>
      </c>
      <c r="G456" s="189">
        <v>112897</v>
      </c>
      <c r="H456" s="189">
        <v>0</v>
      </c>
      <c r="I456" s="189">
        <v>33723.72</v>
      </c>
      <c r="J456" s="189">
        <v>0</v>
      </c>
      <c r="K456" s="189">
        <v>0</v>
      </c>
      <c r="L456" s="189">
        <v>0</v>
      </c>
      <c r="M456" s="44">
        <f t="shared" si="57"/>
        <v>112897</v>
      </c>
      <c r="N456" s="44">
        <f t="shared" si="58"/>
        <v>33723.72</v>
      </c>
    </row>
    <row r="457" spans="1:19" s="7" customFormat="1" ht="52.5" customHeight="1" x14ac:dyDescent="0.2">
      <c r="A457" s="6"/>
      <c r="B457" s="28">
        <v>3116012</v>
      </c>
      <c r="C457" s="28">
        <v>6012</v>
      </c>
      <c r="D457" s="30" t="s">
        <v>10</v>
      </c>
      <c r="E457" s="34" t="s">
        <v>331</v>
      </c>
      <c r="F457" s="32"/>
      <c r="G457" s="189">
        <f>G458+G459+G460+G463+G464+G461+G462</f>
        <v>3747558</v>
      </c>
      <c r="H457" s="189">
        <v>0</v>
      </c>
      <c r="I457" s="189">
        <f>I458+I459+I460+I463+I464+I461+I462</f>
        <v>3737653</v>
      </c>
      <c r="J457" s="189">
        <f>J458+J459+J460+J463+J464+J461+J462</f>
        <v>0</v>
      </c>
      <c r="K457" s="189">
        <f>K458+K459+K460+K463+K464+K461+K462</f>
        <v>0</v>
      </c>
      <c r="L457" s="189">
        <f>L458+L459+L460+L463+L464+L461+L462</f>
        <v>0</v>
      </c>
      <c r="M457" s="44">
        <f>G457+J457</f>
        <v>3747558</v>
      </c>
      <c r="N457" s="44">
        <f t="shared" si="58"/>
        <v>3737653</v>
      </c>
    </row>
    <row r="458" spans="1:19" s="7" customFormat="1" ht="81" customHeight="1" x14ac:dyDescent="0.2">
      <c r="A458" s="6"/>
      <c r="B458" s="28"/>
      <c r="C458" s="28"/>
      <c r="D458" s="30"/>
      <c r="E458" s="34"/>
      <c r="F458" s="32" t="s">
        <v>758</v>
      </c>
      <c r="G458" s="44">
        <v>1394935.2</v>
      </c>
      <c r="H458" s="44">
        <v>0</v>
      </c>
      <c r="I458" s="44">
        <v>1394935.2</v>
      </c>
      <c r="J458" s="44">
        <v>0</v>
      </c>
      <c r="K458" s="44">
        <v>0</v>
      </c>
      <c r="L458" s="44">
        <v>0</v>
      </c>
      <c r="M458" s="44">
        <f t="shared" si="57"/>
        <v>1394935.2</v>
      </c>
      <c r="N458" s="44">
        <f t="shared" si="58"/>
        <v>1394935.2</v>
      </c>
    </row>
    <row r="459" spans="1:19" ht="40.5" customHeight="1" x14ac:dyDescent="0.2">
      <c r="B459" s="28"/>
      <c r="C459" s="28"/>
      <c r="D459" s="30"/>
      <c r="E459" s="34"/>
      <c r="F459" s="57" t="s">
        <v>757</v>
      </c>
      <c r="G459" s="44">
        <v>1552792.8</v>
      </c>
      <c r="H459" s="44">
        <v>0</v>
      </c>
      <c r="I459" s="44">
        <v>1552792.8</v>
      </c>
      <c r="J459" s="44">
        <v>0</v>
      </c>
      <c r="K459" s="44">
        <v>0</v>
      </c>
      <c r="L459" s="44">
        <v>0</v>
      </c>
      <c r="M459" s="44">
        <f t="shared" si="57"/>
        <v>1552792.8</v>
      </c>
      <c r="N459" s="44">
        <f>I459+L459</f>
        <v>1552792.8</v>
      </c>
    </row>
    <row r="460" spans="1:19" ht="50.25" customHeight="1" x14ac:dyDescent="0.2">
      <c r="B460" s="28"/>
      <c r="C460" s="28"/>
      <c r="D460" s="30"/>
      <c r="E460" s="34"/>
      <c r="F460" s="57" t="s">
        <v>756</v>
      </c>
      <c r="G460" s="44">
        <v>49830</v>
      </c>
      <c r="H460" s="44">
        <v>0</v>
      </c>
      <c r="I460" s="44">
        <v>49500</v>
      </c>
      <c r="J460" s="44">
        <v>0</v>
      </c>
      <c r="K460" s="44">
        <v>0</v>
      </c>
      <c r="L460" s="44">
        <v>0</v>
      </c>
      <c r="M460" s="44">
        <f t="shared" si="57"/>
        <v>49830</v>
      </c>
      <c r="N460" s="44">
        <f>I460+L460</f>
        <v>49500</v>
      </c>
    </row>
    <row r="461" spans="1:19" ht="63.75" hidden="1" customHeight="1" x14ac:dyDescent="0.2">
      <c r="B461" s="28"/>
      <c r="C461" s="28"/>
      <c r="D461" s="30"/>
      <c r="E461" s="34"/>
      <c r="F461" s="57" t="s">
        <v>578</v>
      </c>
      <c r="G461" s="44">
        <f>2776838.64-2776838.64</f>
        <v>0</v>
      </c>
      <c r="H461" s="44">
        <f>G461</f>
        <v>0</v>
      </c>
      <c r="I461" s="44">
        <v>0</v>
      </c>
      <c r="J461" s="44">
        <v>0</v>
      </c>
      <c r="K461" s="44">
        <v>0</v>
      </c>
      <c r="L461" s="44">
        <v>0</v>
      </c>
      <c r="M461" s="44">
        <f t="shared" si="57"/>
        <v>0</v>
      </c>
      <c r="N461" s="44">
        <f>I461+L461</f>
        <v>0</v>
      </c>
    </row>
    <row r="462" spans="1:19" ht="69" hidden="1" customHeight="1" x14ac:dyDescent="0.2">
      <c r="B462" s="28"/>
      <c r="C462" s="28"/>
      <c r="D462" s="30"/>
      <c r="E462" s="34"/>
      <c r="F462" s="57" t="s">
        <v>579</v>
      </c>
      <c r="G462" s="44">
        <f>1392517.8-1392517.8</f>
        <v>0</v>
      </c>
      <c r="H462" s="44">
        <f>G462</f>
        <v>0</v>
      </c>
      <c r="I462" s="44">
        <v>0</v>
      </c>
      <c r="J462" s="44">
        <v>0</v>
      </c>
      <c r="K462" s="44">
        <v>0</v>
      </c>
      <c r="L462" s="44">
        <v>0</v>
      </c>
      <c r="M462" s="44">
        <f t="shared" si="57"/>
        <v>0</v>
      </c>
      <c r="N462" s="44">
        <f>I462+L462</f>
        <v>0</v>
      </c>
    </row>
    <row r="463" spans="1:19" ht="69" hidden="1" customHeight="1" x14ac:dyDescent="0.2">
      <c r="B463" s="28"/>
      <c r="C463" s="28"/>
      <c r="D463" s="30"/>
      <c r="E463" s="34"/>
      <c r="F463" s="57" t="s">
        <v>580</v>
      </c>
      <c r="G463" s="44">
        <v>0</v>
      </c>
      <c r="H463" s="44">
        <v>0</v>
      </c>
      <c r="I463" s="44">
        <v>0</v>
      </c>
      <c r="J463" s="44">
        <v>0</v>
      </c>
      <c r="K463" s="44">
        <v>0</v>
      </c>
      <c r="L463" s="44">
        <v>0</v>
      </c>
      <c r="M463" s="44">
        <f t="shared" si="57"/>
        <v>0</v>
      </c>
      <c r="N463" s="44">
        <f t="shared" si="58"/>
        <v>0</v>
      </c>
    </row>
    <row r="464" spans="1:19" ht="53.25" customHeight="1" x14ac:dyDescent="0.2">
      <c r="B464" s="28"/>
      <c r="C464" s="28"/>
      <c r="D464" s="30"/>
      <c r="E464" s="34"/>
      <c r="F464" s="57" t="s">
        <v>581</v>
      </c>
      <c r="G464" s="44">
        <v>750000</v>
      </c>
      <c r="H464" s="44">
        <v>0</v>
      </c>
      <c r="I464" s="44">
        <v>740425</v>
      </c>
      <c r="J464" s="44">
        <v>0</v>
      </c>
      <c r="K464" s="44">
        <v>0</v>
      </c>
      <c r="L464" s="44">
        <v>0</v>
      </c>
      <c r="M464" s="44">
        <f t="shared" si="57"/>
        <v>750000</v>
      </c>
      <c r="N464" s="44">
        <f t="shared" si="58"/>
        <v>740425</v>
      </c>
    </row>
    <row r="465" spans="1:18" ht="51.75" customHeight="1" x14ac:dyDescent="0.2">
      <c r="B465" s="28">
        <v>3116013</v>
      </c>
      <c r="C465" s="28">
        <v>6013</v>
      </c>
      <c r="D465" s="30" t="s">
        <v>10</v>
      </c>
      <c r="E465" s="34" t="s">
        <v>175</v>
      </c>
      <c r="F465" s="32"/>
      <c r="G465" s="44">
        <f>G466+G468+G469+G470+G471+G472</f>
        <v>4518348</v>
      </c>
      <c r="H465" s="44">
        <f>H466+H468+H469+H470+H471+H472</f>
        <v>727830</v>
      </c>
      <c r="I465" s="195">
        <f>I466+I468+I469+I470+I471+I472+53883.58</f>
        <v>3904734.83</v>
      </c>
      <c r="J465" s="44">
        <f>J466+J468+J469+J470+J471+J472</f>
        <v>0</v>
      </c>
      <c r="K465" s="44">
        <f>K466+K468+K469+K470+K471+K472</f>
        <v>0</v>
      </c>
      <c r="L465" s="44">
        <f>L466+L468+L469+L470+L471+L472</f>
        <v>0</v>
      </c>
      <c r="M465" s="44">
        <f t="shared" si="57"/>
        <v>4518348</v>
      </c>
      <c r="N465" s="44">
        <f t="shared" si="58"/>
        <v>3904734.83</v>
      </c>
      <c r="R465" s="169">
        <f>3904734.83-I465</f>
        <v>0</v>
      </c>
    </row>
    <row r="466" spans="1:18" ht="86.25" hidden="1" customHeight="1" x14ac:dyDescent="0.2">
      <c r="B466" s="58"/>
      <c r="C466" s="58"/>
      <c r="D466" s="58"/>
      <c r="E466" s="58"/>
      <c r="F466" s="57" t="s">
        <v>582</v>
      </c>
      <c r="G466" s="44">
        <f>331959+395871</f>
        <v>727830</v>
      </c>
      <c r="H466" s="44">
        <f>G466</f>
        <v>727830</v>
      </c>
      <c r="I466" s="44">
        <f>225471+74999.76+33295.49</f>
        <v>333766.25</v>
      </c>
      <c r="J466" s="44">
        <v>0</v>
      </c>
      <c r="K466" s="44">
        <v>0</v>
      </c>
      <c r="L466" s="44">
        <v>0</v>
      </c>
      <c r="M466" s="44">
        <f t="shared" si="57"/>
        <v>727830</v>
      </c>
      <c r="N466" s="44">
        <f t="shared" si="58"/>
        <v>333766.25</v>
      </c>
    </row>
    <row r="467" spans="1:18" ht="103.5" customHeight="1" x14ac:dyDescent="0.2">
      <c r="B467" s="58"/>
      <c r="C467" s="58"/>
      <c r="D467" s="58"/>
      <c r="E467" s="58"/>
      <c r="F467" s="57" t="s">
        <v>755</v>
      </c>
      <c r="G467" s="44">
        <v>727830</v>
      </c>
      <c r="H467" s="44"/>
      <c r="I467" s="44">
        <v>387649.83</v>
      </c>
      <c r="J467" s="44">
        <v>0</v>
      </c>
      <c r="K467" s="44"/>
      <c r="L467" s="44">
        <v>0</v>
      </c>
      <c r="M467" s="44">
        <f t="shared" si="57"/>
        <v>727830</v>
      </c>
      <c r="N467" s="44">
        <f t="shared" si="58"/>
        <v>387649.83</v>
      </c>
    </row>
    <row r="468" spans="1:18" s="7" customFormat="1" ht="78.75" x14ac:dyDescent="0.2">
      <c r="A468" s="6"/>
      <c r="B468" s="172"/>
      <c r="C468" s="172"/>
      <c r="D468" s="173"/>
      <c r="E468" s="34"/>
      <c r="F468" s="57" t="s">
        <v>583</v>
      </c>
      <c r="G468" s="44">
        <v>91000</v>
      </c>
      <c r="H468" s="44">
        <v>0</v>
      </c>
      <c r="I468" s="44">
        <v>59280</v>
      </c>
      <c r="J468" s="44">
        <v>0</v>
      </c>
      <c r="K468" s="44">
        <v>0</v>
      </c>
      <c r="L468" s="44">
        <v>0</v>
      </c>
      <c r="M468" s="44">
        <f t="shared" si="57"/>
        <v>91000</v>
      </c>
      <c r="N468" s="44">
        <f t="shared" si="58"/>
        <v>59280</v>
      </c>
    </row>
    <row r="469" spans="1:18" s="7" customFormat="1" ht="60" customHeight="1" x14ac:dyDescent="0.2">
      <c r="A469" s="6"/>
      <c r="B469" s="28"/>
      <c r="C469" s="28"/>
      <c r="D469" s="30"/>
      <c r="E469" s="34"/>
      <c r="F469" s="32" t="s">
        <v>584</v>
      </c>
      <c r="G469" s="44">
        <f>869606+850000</f>
        <v>1719606</v>
      </c>
      <c r="H469" s="44">
        <v>0</v>
      </c>
      <c r="I469" s="44">
        <v>1493243</v>
      </c>
      <c r="J469" s="44">
        <v>0</v>
      </c>
      <c r="K469" s="44">
        <v>0</v>
      </c>
      <c r="L469" s="44">
        <v>0</v>
      </c>
      <c r="M469" s="44">
        <f t="shared" si="57"/>
        <v>1719606</v>
      </c>
      <c r="N469" s="44">
        <f t="shared" si="58"/>
        <v>1493243</v>
      </c>
    </row>
    <row r="470" spans="1:18" s="7" customFormat="1" ht="52.5" customHeight="1" x14ac:dyDescent="0.2">
      <c r="A470" s="6"/>
      <c r="B470" s="28"/>
      <c r="C470" s="28"/>
      <c r="D470" s="30"/>
      <c r="E470" s="34"/>
      <c r="F470" s="57" t="s">
        <v>585</v>
      </c>
      <c r="G470" s="44">
        <f>1739912+90000</f>
        <v>1829912</v>
      </c>
      <c r="H470" s="44">
        <v>0</v>
      </c>
      <c r="I470" s="44">
        <v>1829912</v>
      </c>
      <c r="J470" s="44">
        <v>0</v>
      </c>
      <c r="K470" s="44">
        <v>0</v>
      </c>
      <c r="L470" s="44">
        <v>0</v>
      </c>
      <c r="M470" s="44">
        <f t="shared" si="57"/>
        <v>1829912</v>
      </c>
      <c r="N470" s="44">
        <f t="shared" si="58"/>
        <v>1829912</v>
      </c>
    </row>
    <row r="471" spans="1:18" s="7" customFormat="1" ht="49.5" customHeight="1" x14ac:dyDescent="0.2">
      <c r="A471" s="6"/>
      <c r="B471" s="28"/>
      <c r="C471" s="28"/>
      <c r="D471" s="30"/>
      <c r="E471" s="34"/>
      <c r="F471" s="57" t="s">
        <v>586</v>
      </c>
      <c r="G471" s="44">
        <v>150000</v>
      </c>
      <c r="H471" s="44">
        <v>0</v>
      </c>
      <c r="I471" s="44">
        <v>134650</v>
      </c>
      <c r="J471" s="44">
        <v>0</v>
      </c>
      <c r="K471" s="44">
        <v>0</v>
      </c>
      <c r="L471" s="44">
        <v>0</v>
      </c>
      <c r="M471" s="44">
        <f t="shared" si="57"/>
        <v>150000</v>
      </c>
      <c r="N471" s="44">
        <f t="shared" si="58"/>
        <v>134650</v>
      </c>
    </row>
    <row r="472" spans="1:18" s="7" customFormat="1" ht="68.25" hidden="1" customHeight="1" x14ac:dyDescent="0.2">
      <c r="A472" s="6"/>
      <c r="B472" s="28"/>
      <c r="C472" s="28"/>
      <c r="D472" s="30"/>
      <c r="E472" s="34"/>
      <c r="F472" s="57"/>
      <c r="G472" s="44"/>
      <c r="H472" s="44"/>
      <c r="I472" s="44"/>
      <c r="J472" s="44"/>
      <c r="K472" s="44"/>
      <c r="L472" s="44"/>
      <c r="M472" s="44"/>
      <c r="N472" s="44"/>
    </row>
    <row r="473" spans="1:18" s="7" customFormat="1" ht="33.75" customHeight="1" x14ac:dyDescent="0.25">
      <c r="A473" s="6"/>
      <c r="B473" s="46" t="s">
        <v>375</v>
      </c>
      <c r="C473" s="46" t="s">
        <v>9</v>
      </c>
      <c r="D473" s="46" t="s">
        <v>10</v>
      </c>
      <c r="E473" s="34" t="s">
        <v>11</v>
      </c>
      <c r="F473" s="105" t="s">
        <v>322</v>
      </c>
      <c r="G473" s="43">
        <f>G474+G475+G476+G477+G481+G480+G482+G478+G479</f>
        <v>38529903</v>
      </c>
      <c r="H473" s="43">
        <f t="shared" ref="H473:N473" si="59">H474+H475+H476+H477+H481+H480+H482+H478+H479</f>
        <v>0</v>
      </c>
      <c r="I473" s="43">
        <f t="shared" si="59"/>
        <v>36773389</v>
      </c>
      <c r="J473" s="43">
        <f t="shared" si="59"/>
        <v>171805</v>
      </c>
      <c r="K473" s="43">
        <f t="shared" si="59"/>
        <v>0</v>
      </c>
      <c r="L473" s="43">
        <f t="shared" si="59"/>
        <v>130005.92</v>
      </c>
      <c r="M473" s="43">
        <f t="shared" si="59"/>
        <v>38701708</v>
      </c>
      <c r="N473" s="43">
        <f t="shared" si="59"/>
        <v>36903394.920000002</v>
      </c>
    </row>
    <row r="474" spans="1:18" s="7" customFormat="1" ht="45.75" customHeight="1" x14ac:dyDescent="0.2">
      <c r="A474" s="6"/>
      <c r="B474" s="28"/>
      <c r="C474" s="28"/>
      <c r="D474" s="28"/>
      <c r="E474" s="143"/>
      <c r="F474" s="32" t="s">
        <v>754</v>
      </c>
      <c r="G474" s="44">
        <v>30095694.690000001</v>
      </c>
      <c r="H474" s="44">
        <v>0</v>
      </c>
      <c r="I474" s="44">
        <v>28822806.789999999</v>
      </c>
      <c r="J474" s="44">
        <v>0</v>
      </c>
      <c r="K474" s="44">
        <v>0</v>
      </c>
      <c r="L474" s="44">
        <v>0</v>
      </c>
      <c r="M474" s="44">
        <f t="shared" si="57"/>
        <v>30095694.690000001</v>
      </c>
      <c r="N474" s="44">
        <f t="shared" si="58"/>
        <v>28822806.789999999</v>
      </c>
    </row>
    <row r="475" spans="1:18" s="7" customFormat="1" ht="31.5" customHeight="1" x14ac:dyDescent="0.25">
      <c r="A475" s="6"/>
      <c r="B475" s="28"/>
      <c r="C475" s="28"/>
      <c r="D475" s="28"/>
      <c r="E475" s="143"/>
      <c r="F475" s="115" t="s">
        <v>753</v>
      </c>
      <c r="G475" s="44">
        <v>2204160.31</v>
      </c>
      <c r="H475" s="44">
        <v>0</v>
      </c>
      <c r="I475" s="198">
        <v>1931736.09</v>
      </c>
      <c r="J475" s="211">
        <v>0</v>
      </c>
      <c r="K475" s="211">
        <v>0</v>
      </c>
      <c r="L475" s="211">
        <v>0</v>
      </c>
      <c r="M475" s="44">
        <f t="shared" si="57"/>
        <v>2204160.31</v>
      </c>
      <c r="N475" s="44">
        <f t="shared" si="58"/>
        <v>1931736.09</v>
      </c>
    </row>
    <row r="476" spans="1:18" ht="69.75" customHeight="1" x14ac:dyDescent="0.2">
      <c r="B476" s="28"/>
      <c r="C476" s="28"/>
      <c r="D476" s="28"/>
      <c r="E476" s="143"/>
      <c r="F476" s="32" t="s">
        <v>752</v>
      </c>
      <c r="G476" s="44">
        <v>3044000</v>
      </c>
      <c r="H476" s="44">
        <v>0</v>
      </c>
      <c r="I476" s="44">
        <v>3027797.72</v>
      </c>
      <c r="J476" s="44">
        <v>0</v>
      </c>
      <c r="K476" s="44">
        <v>0</v>
      </c>
      <c r="L476" s="44">
        <v>0</v>
      </c>
      <c r="M476" s="44">
        <f t="shared" si="57"/>
        <v>3044000</v>
      </c>
      <c r="N476" s="44">
        <f t="shared" si="58"/>
        <v>3027797.72</v>
      </c>
    </row>
    <row r="477" spans="1:18" ht="72.75" customHeight="1" x14ac:dyDescent="0.2">
      <c r="B477" s="28"/>
      <c r="C477" s="28"/>
      <c r="D477" s="28"/>
      <c r="E477" s="143"/>
      <c r="F477" s="32" t="s">
        <v>751</v>
      </c>
      <c r="G477" s="44">
        <v>2212848</v>
      </c>
      <c r="H477" s="44">
        <v>0</v>
      </c>
      <c r="I477" s="44">
        <v>2206363</v>
      </c>
      <c r="J477" s="44">
        <v>0</v>
      </c>
      <c r="K477" s="44">
        <v>0</v>
      </c>
      <c r="L477" s="44">
        <v>0</v>
      </c>
      <c r="M477" s="44">
        <f t="shared" si="57"/>
        <v>2212848</v>
      </c>
      <c r="N477" s="44">
        <f t="shared" si="58"/>
        <v>2206363</v>
      </c>
    </row>
    <row r="478" spans="1:18" ht="40.9" customHeight="1" x14ac:dyDescent="0.2">
      <c r="B478" s="28"/>
      <c r="C478" s="28"/>
      <c r="D478" s="28"/>
      <c r="E478" s="143"/>
      <c r="F478" s="32" t="s">
        <v>750</v>
      </c>
      <c r="G478" s="44">
        <v>766000</v>
      </c>
      <c r="H478" s="44"/>
      <c r="I478" s="44">
        <v>639520</v>
      </c>
      <c r="J478" s="44">
        <v>0</v>
      </c>
      <c r="K478" s="44"/>
      <c r="L478" s="44">
        <v>0</v>
      </c>
      <c r="M478" s="44">
        <f t="shared" si="57"/>
        <v>766000</v>
      </c>
      <c r="N478" s="44">
        <f t="shared" si="58"/>
        <v>639520</v>
      </c>
    </row>
    <row r="479" spans="1:18" ht="37.15" customHeight="1" x14ac:dyDescent="0.2">
      <c r="B479" s="28"/>
      <c r="C479" s="28"/>
      <c r="D479" s="28"/>
      <c r="E479" s="143"/>
      <c r="F479" s="32" t="s">
        <v>749</v>
      </c>
      <c r="G479" s="44">
        <v>132000</v>
      </c>
      <c r="H479" s="44"/>
      <c r="I479" s="44">
        <v>131335.99</v>
      </c>
      <c r="J479" s="44">
        <v>0</v>
      </c>
      <c r="K479" s="44"/>
      <c r="L479" s="44">
        <v>0</v>
      </c>
      <c r="M479" s="44">
        <f t="shared" si="57"/>
        <v>132000</v>
      </c>
      <c r="N479" s="44">
        <f t="shared" si="58"/>
        <v>131335.99</v>
      </c>
    </row>
    <row r="480" spans="1:18" ht="40.5" customHeight="1" x14ac:dyDescent="0.2">
      <c r="B480" s="28"/>
      <c r="C480" s="28"/>
      <c r="D480" s="28"/>
      <c r="E480" s="143"/>
      <c r="F480" s="32" t="s">
        <v>748</v>
      </c>
      <c r="G480" s="44">
        <v>0</v>
      </c>
      <c r="H480" s="44">
        <v>0</v>
      </c>
      <c r="I480" s="44">
        <v>0</v>
      </c>
      <c r="J480" s="44">
        <v>75000</v>
      </c>
      <c r="K480" s="44">
        <v>0</v>
      </c>
      <c r="L480" s="44">
        <v>72123.360000000001</v>
      </c>
      <c r="M480" s="44">
        <f t="shared" si="57"/>
        <v>75000</v>
      </c>
      <c r="N480" s="44">
        <f t="shared" si="58"/>
        <v>72123.360000000001</v>
      </c>
    </row>
    <row r="481" spans="2:14" ht="51" customHeight="1" x14ac:dyDescent="0.2">
      <c r="B481" s="28"/>
      <c r="C481" s="28"/>
      <c r="D481" s="28"/>
      <c r="E481" s="28"/>
      <c r="F481" s="32" t="s">
        <v>747</v>
      </c>
      <c r="G481" s="44">
        <v>75200</v>
      </c>
      <c r="H481" s="44">
        <v>0</v>
      </c>
      <c r="I481" s="44">
        <f>2308.81+11520.6</f>
        <v>13829.41</v>
      </c>
      <c r="J481" s="44">
        <v>0</v>
      </c>
      <c r="K481" s="44">
        <v>0</v>
      </c>
      <c r="L481" s="44">
        <v>0</v>
      </c>
      <c r="M481" s="44">
        <f t="shared" si="57"/>
        <v>75200</v>
      </c>
      <c r="N481" s="44">
        <f t="shared" si="58"/>
        <v>13829.41</v>
      </c>
    </row>
    <row r="482" spans="2:14" ht="58.5" customHeight="1" x14ac:dyDescent="0.2">
      <c r="B482" s="28"/>
      <c r="C482" s="28"/>
      <c r="D482" s="28"/>
      <c r="E482" s="28"/>
      <c r="F482" s="32" t="s">
        <v>746</v>
      </c>
      <c r="G482" s="44">
        <v>0</v>
      </c>
      <c r="H482" s="188">
        <v>0</v>
      </c>
      <c r="I482" s="44">
        <v>0</v>
      </c>
      <c r="J482" s="44">
        <v>96805</v>
      </c>
      <c r="K482" s="44">
        <v>0</v>
      </c>
      <c r="L482" s="44">
        <v>57882.559999999998</v>
      </c>
      <c r="M482" s="44">
        <f t="shared" si="57"/>
        <v>96805</v>
      </c>
      <c r="N482" s="44">
        <f t="shared" si="58"/>
        <v>57882.559999999998</v>
      </c>
    </row>
    <row r="483" spans="2:14" ht="52.5" customHeight="1" x14ac:dyDescent="0.2">
      <c r="B483" s="46" t="s">
        <v>374</v>
      </c>
      <c r="C483" s="46" t="s">
        <v>4</v>
      </c>
      <c r="D483" s="46" t="s">
        <v>5</v>
      </c>
      <c r="E483" s="34" t="s">
        <v>6</v>
      </c>
      <c r="F483" s="32"/>
      <c r="G483" s="44">
        <f>G485+G487+G488+G489+G493+G492+G484+G490+G491+G494</f>
        <v>2049012.9</v>
      </c>
      <c r="H483" s="44">
        <f>H485+H487+H488+H489+H493+H492+H484+H490+H491+H494</f>
        <v>487533.46</v>
      </c>
      <c r="I483" s="44">
        <f>I485+I487+I488+I489+I493+I492+I484+I490+I491+I494</f>
        <v>1471585.05</v>
      </c>
      <c r="J483" s="44">
        <f>J485+J487+J488+J489+J493+J492+J484+J490+J491+J495</f>
        <v>23397200</v>
      </c>
      <c r="K483" s="44">
        <f>K485+K487+K488+K489+K493+K492+K484+K490+K491+K495</f>
        <v>0</v>
      </c>
      <c r="L483" s="44">
        <f>L485+L487+L488+L489+L493+L492+L484+L490+L491+L495</f>
        <v>23285702</v>
      </c>
      <c r="M483" s="44">
        <f>M485+M487+M488+M489+M493+M492+M484+M490+M491+M495+M494</f>
        <v>25446212.899999999</v>
      </c>
      <c r="N483" s="44">
        <f>N485+N487+N488+N489+N493+N492+N484+N490+N491+N495+N494</f>
        <v>24757287.050000001</v>
      </c>
    </row>
    <row r="484" spans="2:14" ht="58.5" customHeight="1" x14ac:dyDescent="0.2">
      <c r="B484" s="46"/>
      <c r="C484" s="46"/>
      <c r="D484" s="46"/>
      <c r="E484" s="34"/>
      <c r="F484" s="32" t="s">
        <v>745</v>
      </c>
      <c r="G484" s="44">
        <v>109700</v>
      </c>
      <c r="H484" s="44">
        <v>0</v>
      </c>
      <c r="I484" s="44">
        <v>0</v>
      </c>
      <c r="J484" s="44">
        <v>0</v>
      </c>
      <c r="K484" s="44">
        <v>0</v>
      </c>
      <c r="L484" s="44">
        <v>0</v>
      </c>
      <c r="M484" s="44">
        <f t="shared" si="57"/>
        <v>109700</v>
      </c>
      <c r="N484" s="44">
        <f t="shared" si="58"/>
        <v>0</v>
      </c>
    </row>
    <row r="485" spans="2:14" ht="65.25" customHeight="1" x14ac:dyDescent="0.2">
      <c r="B485" s="46"/>
      <c r="C485" s="46"/>
      <c r="D485" s="46"/>
      <c r="E485" s="34"/>
      <c r="F485" s="32" t="s">
        <v>744</v>
      </c>
      <c r="G485" s="44">
        <v>390000</v>
      </c>
      <c r="H485" s="44">
        <v>0</v>
      </c>
      <c r="I485" s="44">
        <v>388741.2</v>
      </c>
      <c r="J485" s="44">
        <v>0</v>
      </c>
      <c r="K485" s="44">
        <v>0</v>
      </c>
      <c r="L485" s="44">
        <v>0</v>
      </c>
      <c r="M485" s="44">
        <f t="shared" si="57"/>
        <v>390000</v>
      </c>
      <c r="N485" s="44">
        <f t="shared" si="58"/>
        <v>388741.2</v>
      </c>
    </row>
    <row r="486" spans="2:14" ht="65.25" hidden="1" customHeight="1" x14ac:dyDescent="0.2">
      <c r="B486" s="46"/>
      <c r="C486" s="46"/>
      <c r="D486" s="92"/>
      <c r="E486" s="34"/>
      <c r="F486" s="114" t="s">
        <v>414</v>
      </c>
      <c r="G486" s="200"/>
      <c r="H486" s="200"/>
      <c r="I486" s="200"/>
      <c r="J486" s="200"/>
      <c r="K486" s="200"/>
      <c r="L486" s="204"/>
      <c r="M486" s="44">
        <f t="shared" si="57"/>
        <v>0</v>
      </c>
      <c r="N486" s="44">
        <f t="shared" si="58"/>
        <v>0</v>
      </c>
    </row>
    <row r="487" spans="2:14" ht="49.5" customHeight="1" x14ac:dyDescent="0.2">
      <c r="B487" s="46"/>
      <c r="C487" s="46"/>
      <c r="D487" s="30"/>
      <c r="E487" s="34"/>
      <c r="F487" s="32" t="s">
        <v>538</v>
      </c>
      <c r="G487" s="44">
        <v>98611.93</v>
      </c>
      <c r="H487" s="44">
        <v>0</v>
      </c>
      <c r="I487" s="44">
        <f>29583.58+69028.35</f>
        <v>98611.930000000008</v>
      </c>
      <c r="J487" s="44">
        <v>0</v>
      </c>
      <c r="K487" s="44">
        <v>0</v>
      </c>
      <c r="L487" s="44">
        <v>0</v>
      </c>
      <c r="M487" s="44">
        <f t="shared" si="57"/>
        <v>98611.93</v>
      </c>
      <c r="N487" s="44">
        <f t="shared" si="58"/>
        <v>98611.930000000008</v>
      </c>
    </row>
    <row r="488" spans="2:14" ht="65.25" customHeight="1" x14ac:dyDescent="0.2">
      <c r="B488" s="46"/>
      <c r="C488" s="46"/>
      <c r="D488" s="30"/>
      <c r="E488" s="34"/>
      <c r="F488" s="32" t="s">
        <v>587</v>
      </c>
      <c r="G488" s="44">
        <v>487533.46</v>
      </c>
      <c r="H488" s="44">
        <v>487533.46</v>
      </c>
      <c r="I488" s="44">
        <v>487533.46</v>
      </c>
      <c r="J488" s="44">
        <v>0</v>
      </c>
      <c r="K488" s="44">
        <v>0</v>
      </c>
      <c r="L488" s="44">
        <v>0</v>
      </c>
      <c r="M488" s="44">
        <f t="shared" si="57"/>
        <v>487533.46</v>
      </c>
      <c r="N488" s="44">
        <f t="shared" si="58"/>
        <v>487533.46</v>
      </c>
    </row>
    <row r="489" spans="2:14" ht="65.25" customHeight="1" x14ac:dyDescent="0.2">
      <c r="B489" s="46"/>
      <c r="C489" s="46"/>
      <c r="D489" s="30"/>
      <c r="E489" s="34"/>
      <c r="F489" s="32" t="s">
        <v>547</v>
      </c>
      <c r="G489" s="44">
        <v>55657.51</v>
      </c>
      <c r="H489" s="44">
        <v>0</v>
      </c>
      <c r="I489" s="44">
        <f>31056.51+24600.99</f>
        <v>55657.5</v>
      </c>
      <c r="J489" s="44">
        <v>0</v>
      </c>
      <c r="K489" s="44">
        <v>0</v>
      </c>
      <c r="L489" s="44">
        <v>0</v>
      </c>
      <c r="M489" s="44">
        <f t="shared" si="57"/>
        <v>55657.51</v>
      </c>
      <c r="N489" s="44">
        <f t="shared" si="58"/>
        <v>55657.5</v>
      </c>
    </row>
    <row r="490" spans="2:14" ht="38.450000000000003" customHeight="1" x14ac:dyDescent="0.2">
      <c r="B490" s="46"/>
      <c r="C490" s="46"/>
      <c r="D490" s="30"/>
      <c r="E490" s="34"/>
      <c r="F490" s="32" t="s">
        <v>626</v>
      </c>
      <c r="G490" s="44">
        <v>331104</v>
      </c>
      <c r="H490" s="44"/>
      <c r="I490" s="44">
        <v>102690</v>
      </c>
      <c r="J490" s="44">
        <v>0</v>
      </c>
      <c r="K490" s="44"/>
      <c r="L490" s="44">
        <v>0</v>
      </c>
      <c r="M490" s="44">
        <f t="shared" si="57"/>
        <v>331104</v>
      </c>
      <c r="N490" s="44">
        <f t="shared" si="58"/>
        <v>102690</v>
      </c>
    </row>
    <row r="491" spans="2:14" ht="42" customHeight="1" x14ac:dyDescent="0.2">
      <c r="B491" s="46"/>
      <c r="C491" s="46"/>
      <c r="D491" s="30"/>
      <c r="E491" s="34"/>
      <c r="F491" s="32" t="s">
        <v>627</v>
      </c>
      <c r="G491" s="44">
        <v>431776</v>
      </c>
      <c r="H491" s="44"/>
      <c r="I491" s="44">
        <v>241930.96</v>
      </c>
      <c r="J491" s="44">
        <v>0</v>
      </c>
      <c r="K491" s="44"/>
      <c r="L491" s="44">
        <v>0</v>
      </c>
      <c r="M491" s="44">
        <f t="shared" si="57"/>
        <v>431776</v>
      </c>
      <c r="N491" s="44">
        <f t="shared" si="58"/>
        <v>241930.96</v>
      </c>
    </row>
    <row r="492" spans="2:14" ht="82.5" hidden="1" customHeight="1" x14ac:dyDescent="0.2">
      <c r="B492" s="165"/>
      <c r="C492" s="165"/>
      <c r="D492" s="164"/>
      <c r="E492" s="34"/>
      <c r="F492" s="57" t="s">
        <v>588</v>
      </c>
      <c r="G492" s="44">
        <v>0</v>
      </c>
      <c r="H492" s="44">
        <v>0</v>
      </c>
      <c r="I492" s="44">
        <v>0</v>
      </c>
      <c r="J492" s="44">
        <v>0</v>
      </c>
      <c r="K492" s="44">
        <v>0</v>
      </c>
      <c r="L492" s="44">
        <v>0</v>
      </c>
      <c r="M492" s="44">
        <f t="shared" si="57"/>
        <v>0</v>
      </c>
      <c r="N492" s="44">
        <f t="shared" si="58"/>
        <v>0</v>
      </c>
    </row>
    <row r="493" spans="2:14" ht="33" customHeight="1" x14ac:dyDescent="0.2">
      <c r="B493" s="46"/>
      <c r="C493" s="46"/>
      <c r="D493" s="46"/>
      <c r="E493" s="34"/>
      <c r="F493" s="32" t="s">
        <v>743</v>
      </c>
      <c r="G493" s="44">
        <v>0</v>
      </c>
      <c r="H493" s="44">
        <f>H494+H495</f>
        <v>0</v>
      </c>
      <c r="I493" s="44">
        <v>0</v>
      </c>
      <c r="J493" s="44">
        <v>1972000</v>
      </c>
      <c r="K493" s="44">
        <v>0</v>
      </c>
      <c r="L493" s="44">
        <v>1868000</v>
      </c>
      <c r="M493" s="44">
        <f t="shared" ref="M493:M500" si="60">G493+J493</f>
        <v>1972000</v>
      </c>
      <c r="N493" s="44">
        <f t="shared" ref="N493:N500" si="61">I493+L493</f>
        <v>1868000</v>
      </c>
    </row>
    <row r="494" spans="2:14" ht="28.9" customHeight="1" x14ac:dyDescent="0.2">
      <c r="B494" s="46"/>
      <c r="C494" s="46"/>
      <c r="D494" s="46"/>
      <c r="E494" s="34"/>
      <c r="F494" s="32" t="s">
        <v>703</v>
      </c>
      <c r="G494" s="44">
        <v>144630</v>
      </c>
      <c r="H494" s="44">
        <v>0</v>
      </c>
      <c r="I494" s="44">
        <v>96420</v>
      </c>
      <c r="J494" s="44">
        <v>0</v>
      </c>
      <c r="K494" s="44">
        <v>0</v>
      </c>
      <c r="L494" s="44">
        <v>0</v>
      </c>
      <c r="M494" s="44">
        <f t="shared" si="60"/>
        <v>144630</v>
      </c>
      <c r="N494" s="44">
        <f t="shared" si="61"/>
        <v>96420</v>
      </c>
    </row>
    <row r="495" spans="2:14" ht="33" customHeight="1" x14ac:dyDescent="0.2">
      <c r="B495" s="46"/>
      <c r="C495" s="46"/>
      <c r="D495" s="46"/>
      <c r="E495" s="34"/>
      <c r="F495" s="32" t="s">
        <v>704</v>
      </c>
      <c r="G495" s="44">
        <v>0</v>
      </c>
      <c r="H495" s="44">
        <v>0</v>
      </c>
      <c r="I495" s="44">
        <v>0</v>
      </c>
      <c r="J495" s="44">
        <v>21425200</v>
      </c>
      <c r="K495" s="44">
        <v>0</v>
      </c>
      <c r="L495" s="44">
        <v>21417702</v>
      </c>
      <c r="M495" s="44">
        <f t="shared" si="60"/>
        <v>21425200</v>
      </c>
      <c r="N495" s="44">
        <f t="shared" si="61"/>
        <v>21417702</v>
      </c>
    </row>
    <row r="496" spans="2:14" ht="69" hidden="1" customHeight="1" x14ac:dyDescent="0.2">
      <c r="B496" s="46"/>
      <c r="C496" s="46"/>
      <c r="D496" s="46"/>
      <c r="E496" s="34"/>
      <c r="F496" s="32" t="s">
        <v>589</v>
      </c>
      <c r="G496" s="44">
        <v>0</v>
      </c>
      <c r="H496" s="44">
        <v>0</v>
      </c>
      <c r="I496" s="44">
        <v>0</v>
      </c>
      <c r="J496" s="44">
        <v>0</v>
      </c>
      <c r="K496" s="44">
        <v>0</v>
      </c>
      <c r="L496" s="43">
        <v>0</v>
      </c>
      <c r="M496" s="44">
        <f t="shared" si="60"/>
        <v>0</v>
      </c>
      <c r="N496" s="44">
        <f t="shared" si="61"/>
        <v>0</v>
      </c>
    </row>
    <row r="497" spans="1:15" ht="35.25" hidden="1" customHeight="1" x14ac:dyDescent="0.2">
      <c r="B497" s="28">
        <v>3117670</v>
      </c>
      <c r="C497" s="28">
        <v>7670</v>
      </c>
      <c r="D497" s="30" t="s">
        <v>5</v>
      </c>
      <c r="E497" s="34" t="s">
        <v>549</v>
      </c>
      <c r="F497" s="32" t="s">
        <v>548</v>
      </c>
      <c r="G497" s="44">
        <v>0</v>
      </c>
      <c r="H497" s="44">
        <v>0</v>
      </c>
      <c r="I497" s="44">
        <v>0</v>
      </c>
      <c r="J497" s="44">
        <v>0</v>
      </c>
      <c r="K497" s="44">
        <v>0</v>
      </c>
      <c r="L497" s="43">
        <v>0</v>
      </c>
      <c r="M497" s="44">
        <f t="shared" si="60"/>
        <v>0</v>
      </c>
      <c r="N497" s="44">
        <f t="shared" si="61"/>
        <v>0</v>
      </c>
    </row>
    <row r="498" spans="1:15" ht="35.25" customHeight="1" x14ac:dyDescent="0.2">
      <c r="B498" s="28" t="s">
        <v>431</v>
      </c>
      <c r="C498" s="28" t="s">
        <v>432</v>
      </c>
      <c r="D498" s="30" t="s">
        <v>5</v>
      </c>
      <c r="E498" s="34" t="s">
        <v>13</v>
      </c>
      <c r="F498" s="32"/>
      <c r="G498" s="44">
        <f t="shared" ref="G498:L498" si="62">G499+G500</f>
        <v>15170760</v>
      </c>
      <c r="H498" s="44">
        <f t="shared" si="62"/>
        <v>15000000</v>
      </c>
      <c r="I498" s="44">
        <f t="shared" si="62"/>
        <v>15137212.5</v>
      </c>
      <c r="J498" s="44">
        <f t="shared" si="62"/>
        <v>0</v>
      </c>
      <c r="K498" s="44">
        <f t="shared" si="62"/>
        <v>0</v>
      </c>
      <c r="L498" s="44">
        <f t="shared" si="62"/>
        <v>0</v>
      </c>
      <c r="M498" s="44">
        <f t="shared" si="60"/>
        <v>15170760</v>
      </c>
      <c r="N498" s="44">
        <f t="shared" si="61"/>
        <v>15137212.5</v>
      </c>
    </row>
    <row r="499" spans="1:15" ht="56.45" customHeight="1" x14ac:dyDescent="0.2">
      <c r="B499" s="28"/>
      <c r="C499" s="28"/>
      <c r="D499" s="30"/>
      <c r="E499" s="34"/>
      <c r="F499" s="32" t="s">
        <v>742</v>
      </c>
      <c r="G499" s="44">
        <v>170760</v>
      </c>
      <c r="H499" s="44"/>
      <c r="I499" s="44">
        <v>137212.5</v>
      </c>
      <c r="J499" s="44">
        <v>0</v>
      </c>
      <c r="K499" s="44"/>
      <c r="L499" s="44">
        <v>0</v>
      </c>
      <c r="M499" s="44">
        <f t="shared" si="60"/>
        <v>170760</v>
      </c>
      <c r="N499" s="44">
        <f t="shared" si="61"/>
        <v>137212.5</v>
      </c>
    </row>
    <row r="500" spans="1:15" ht="76.5" customHeight="1" x14ac:dyDescent="0.2">
      <c r="B500" s="28"/>
      <c r="C500" s="28"/>
      <c r="D500" s="30"/>
      <c r="E500" s="34"/>
      <c r="F500" s="32" t="s">
        <v>628</v>
      </c>
      <c r="G500" s="44">
        <v>15000000</v>
      </c>
      <c r="H500" s="44">
        <v>15000000</v>
      </c>
      <c r="I500" s="44">
        <v>15000000</v>
      </c>
      <c r="J500" s="44">
        <v>0</v>
      </c>
      <c r="K500" s="44"/>
      <c r="L500" s="44">
        <v>0</v>
      </c>
      <c r="M500" s="44">
        <f t="shared" si="60"/>
        <v>15000000</v>
      </c>
      <c r="N500" s="44">
        <f t="shared" si="61"/>
        <v>15000000</v>
      </c>
    </row>
    <row r="501" spans="1:15" ht="52.5" customHeight="1" x14ac:dyDescent="0.2">
      <c r="B501" s="28">
        <v>3118775</v>
      </c>
      <c r="C501" s="28">
        <v>8775</v>
      </c>
      <c r="D501" s="173" t="s">
        <v>36</v>
      </c>
      <c r="E501" s="34" t="s">
        <v>590</v>
      </c>
      <c r="F501" s="32" t="s">
        <v>741</v>
      </c>
      <c r="G501" s="43">
        <v>0</v>
      </c>
      <c r="H501" s="43">
        <v>0</v>
      </c>
      <c r="I501" s="43">
        <v>0</v>
      </c>
      <c r="J501" s="43">
        <f>5000000+839004</f>
        <v>5839004</v>
      </c>
      <c r="K501" s="43">
        <v>0</v>
      </c>
      <c r="L501" s="43">
        <v>2939004</v>
      </c>
      <c r="M501" s="43">
        <f t="shared" si="57"/>
        <v>5839004</v>
      </c>
      <c r="N501" s="43">
        <f t="shared" si="58"/>
        <v>2939004</v>
      </c>
    </row>
    <row r="502" spans="1:15" ht="42" customHeight="1" x14ac:dyDescent="0.2">
      <c r="B502" s="46"/>
      <c r="C502" s="46"/>
      <c r="D502" s="46"/>
      <c r="E502" s="34"/>
      <c r="F502" s="51" t="s">
        <v>507</v>
      </c>
      <c r="G502" s="142">
        <f t="shared" ref="G502:L502" si="63">G503+G506+G512</f>
        <v>11686760.800000001</v>
      </c>
      <c r="H502" s="142">
        <f t="shared" si="63"/>
        <v>3398301.41</v>
      </c>
      <c r="I502" s="142">
        <f t="shared" si="63"/>
        <v>11316486.91</v>
      </c>
      <c r="J502" s="142">
        <f t="shared" si="63"/>
        <v>1005000</v>
      </c>
      <c r="K502" s="142">
        <f t="shared" si="63"/>
        <v>0</v>
      </c>
      <c r="L502" s="142">
        <f t="shared" si="63"/>
        <v>0</v>
      </c>
      <c r="M502" s="43">
        <f t="shared" si="57"/>
        <v>12691760.800000001</v>
      </c>
      <c r="N502" s="43">
        <f t="shared" si="58"/>
        <v>11316486.91</v>
      </c>
    </row>
    <row r="503" spans="1:15" ht="36" customHeight="1" x14ac:dyDescent="0.2">
      <c r="B503" s="46" t="s">
        <v>385</v>
      </c>
      <c r="C503" s="46" t="s">
        <v>30</v>
      </c>
      <c r="D503" s="46" t="s">
        <v>136</v>
      </c>
      <c r="E503" s="34" t="s">
        <v>533</v>
      </c>
      <c r="F503" s="51"/>
      <c r="G503" s="189">
        <f t="shared" ref="G503:L503" si="64">G504+G505</f>
        <v>348091</v>
      </c>
      <c r="H503" s="189">
        <f t="shared" si="64"/>
        <v>0</v>
      </c>
      <c r="I503" s="189">
        <v>56549</v>
      </c>
      <c r="J503" s="189">
        <f t="shared" si="64"/>
        <v>0</v>
      </c>
      <c r="K503" s="189">
        <f t="shared" si="64"/>
        <v>0</v>
      </c>
      <c r="L503" s="189">
        <f t="shared" si="64"/>
        <v>0</v>
      </c>
      <c r="M503" s="44">
        <f t="shared" si="57"/>
        <v>348091</v>
      </c>
      <c r="N503" s="44">
        <f t="shared" si="58"/>
        <v>56549</v>
      </c>
    </row>
    <row r="504" spans="1:15" ht="48.75" customHeight="1" x14ac:dyDescent="0.2">
      <c r="B504" s="46"/>
      <c r="C504" s="46"/>
      <c r="D504" s="46"/>
      <c r="E504" s="34"/>
      <c r="F504" s="52" t="s">
        <v>531</v>
      </c>
      <c r="G504" s="189">
        <v>186810</v>
      </c>
      <c r="H504" s="189">
        <v>0</v>
      </c>
      <c r="I504" s="189">
        <v>56549</v>
      </c>
      <c r="J504" s="189">
        <v>0</v>
      </c>
      <c r="K504" s="189">
        <v>0</v>
      </c>
      <c r="L504" s="189">
        <v>0</v>
      </c>
      <c r="M504" s="44">
        <f t="shared" si="57"/>
        <v>186810</v>
      </c>
      <c r="N504" s="44">
        <f t="shared" si="58"/>
        <v>56549</v>
      </c>
    </row>
    <row r="505" spans="1:15" ht="48" customHeight="1" x14ac:dyDescent="0.2">
      <c r="B505" s="46"/>
      <c r="C505" s="46"/>
      <c r="D505" s="46"/>
      <c r="E505" s="34"/>
      <c r="F505" s="52" t="s">
        <v>532</v>
      </c>
      <c r="G505" s="189">
        <v>161281</v>
      </c>
      <c r="H505" s="189">
        <v>0</v>
      </c>
      <c r="I505" s="189">
        <v>0</v>
      </c>
      <c r="J505" s="189">
        <v>0</v>
      </c>
      <c r="K505" s="189">
        <v>0</v>
      </c>
      <c r="L505" s="189">
        <v>0</v>
      </c>
      <c r="M505" s="44">
        <f t="shared" si="57"/>
        <v>161281</v>
      </c>
      <c r="N505" s="44">
        <f t="shared" si="58"/>
        <v>0</v>
      </c>
      <c r="O505" s="166"/>
    </row>
    <row r="506" spans="1:15" s="7" customFormat="1" ht="56.25" customHeight="1" x14ac:dyDescent="0.2">
      <c r="A506" s="6"/>
      <c r="B506" s="46" t="s">
        <v>374</v>
      </c>
      <c r="C506" s="46" t="s">
        <v>4</v>
      </c>
      <c r="D506" s="46" t="s">
        <v>5</v>
      </c>
      <c r="E506" s="34" t="s">
        <v>6</v>
      </c>
      <c r="F506" s="52"/>
      <c r="G506" s="189">
        <f>G507+G509+G510+G508+G511</f>
        <v>78731.89</v>
      </c>
      <c r="H506" s="189">
        <f t="shared" ref="H506:N506" si="65">H507+H509+H510+H508+H511</f>
        <v>13313</v>
      </c>
      <c r="I506" s="189">
        <f t="shared" si="65"/>
        <v>0</v>
      </c>
      <c r="J506" s="189">
        <f t="shared" si="65"/>
        <v>1005000</v>
      </c>
      <c r="K506" s="189">
        <f t="shared" si="65"/>
        <v>0</v>
      </c>
      <c r="L506" s="189">
        <f t="shared" si="65"/>
        <v>0</v>
      </c>
      <c r="M506" s="189">
        <f t="shared" si="65"/>
        <v>1083731.8899999999</v>
      </c>
      <c r="N506" s="189">
        <f t="shared" si="65"/>
        <v>0</v>
      </c>
      <c r="O506" s="167"/>
    </row>
    <row r="507" spans="1:15" s="7" customFormat="1" ht="77.45" customHeight="1" x14ac:dyDescent="0.2">
      <c r="A507" s="6"/>
      <c r="B507" s="46"/>
      <c r="C507" s="46"/>
      <c r="D507" s="46"/>
      <c r="E507" s="34"/>
      <c r="F507" s="52" t="s">
        <v>505</v>
      </c>
      <c r="G507" s="44">
        <v>6000</v>
      </c>
      <c r="H507" s="44">
        <v>0</v>
      </c>
      <c r="I507" s="44">
        <v>0</v>
      </c>
      <c r="J507" s="44">
        <v>0</v>
      </c>
      <c r="K507" s="44">
        <v>0</v>
      </c>
      <c r="L507" s="44">
        <v>0</v>
      </c>
      <c r="M507" s="44">
        <f t="shared" si="57"/>
        <v>6000</v>
      </c>
      <c r="N507" s="44">
        <f t="shared" si="58"/>
        <v>0</v>
      </c>
      <c r="O507" s="168"/>
    </row>
    <row r="508" spans="1:15" s="7" customFormat="1" ht="49.9" customHeight="1" x14ac:dyDescent="0.2">
      <c r="A508" s="6"/>
      <c r="B508" s="46"/>
      <c r="C508" s="46"/>
      <c r="D508" s="46"/>
      <c r="E508" s="34"/>
      <c r="F508" s="52" t="s">
        <v>629</v>
      </c>
      <c r="G508" s="44">
        <v>48000</v>
      </c>
      <c r="H508" s="44"/>
      <c r="I508" s="44">
        <v>0</v>
      </c>
      <c r="J508" s="44">
        <v>0</v>
      </c>
      <c r="K508" s="44"/>
      <c r="L508" s="44">
        <v>0</v>
      </c>
      <c r="M508" s="44">
        <f t="shared" si="57"/>
        <v>48000</v>
      </c>
      <c r="N508" s="44">
        <f t="shared" si="58"/>
        <v>0</v>
      </c>
    </row>
    <row r="509" spans="1:15" s="7" customFormat="1" ht="71.25" customHeight="1" x14ac:dyDescent="0.2">
      <c r="A509" s="6"/>
      <c r="B509" s="46"/>
      <c r="C509" s="46"/>
      <c r="D509" s="46"/>
      <c r="E509" s="34"/>
      <c r="F509" s="52" t="s">
        <v>630</v>
      </c>
      <c r="G509" s="44">
        <v>9731.89</v>
      </c>
      <c r="H509" s="44">
        <v>13313</v>
      </c>
      <c r="I509" s="44">
        <v>0</v>
      </c>
      <c r="J509" s="44">
        <v>0</v>
      </c>
      <c r="K509" s="44">
        <v>0</v>
      </c>
      <c r="L509" s="44">
        <v>0</v>
      </c>
      <c r="M509" s="44">
        <f t="shared" si="57"/>
        <v>9731.89</v>
      </c>
      <c r="N509" s="44">
        <f t="shared" si="58"/>
        <v>0</v>
      </c>
    </row>
    <row r="510" spans="1:15" s="7" customFormat="1" ht="71.25" customHeight="1" x14ac:dyDescent="0.2">
      <c r="A510" s="6"/>
      <c r="B510" s="46"/>
      <c r="C510" s="46"/>
      <c r="D510" s="46"/>
      <c r="E510" s="34"/>
      <c r="F510" s="52" t="s">
        <v>539</v>
      </c>
      <c r="G510" s="44">
        <v>15000</v>
      </c>
      <c r="H510" s="44">
        <v>0</v>
      </c>
      <c r="I510" s="44">
        <v>0</v>
      </c>
      <c r="J510" s="44">
        <v>0</v>
      </c>
      <c r="K510" s="44">
        <v>0</v>
      </c>
      <c r="L510" s="44">
        <v>0</v>
      </c>
      <c r="M510" s="44">
        <f t="shared" si="57"/>
        <v>15000</v>
      </c>
      <c r="N510" s="44">
        <f t="shared" si="58"/>
        <v>0</v>
      </c>
    </row>
    <row r="511" spans="1:15" s="7" customFormat="1" ht="73.5" customHeight="1" x14ac:dyDescent="0.2">
      <c r="A511" s="6"/>
      <c r="B511" s="46"/>
      <c r="C511" s="46"/>
      <c r="D511" s="46"/>
      <c r="E511" s="34"/>
      <c r="F511" s="52" t="s">
        <v>631</v>
      </c>
      <c r="G511" s="44">
        <v>0</v>
      </c>
      <c r="H511" s="44"/>
      <c r="I511" s="44">
        <v>0</v>
      </c>
      <c r="J511" s="44">
        <v>1005000</v>
      </c>
      <c r="K511" s="44"/>
      <c r="L511" s="44">
        <v>0</v>
      </c>
      <c r="M511" s="44">
        <f t="shared" si="57"/>
        <v>1005000</v>
      </c>
      <c r="N511" s="44">
        <f t="shared" si="58"/>
        <v>0</v>
      </c>
    </row>
    <row r="512" spans="1:15" ht="44.45" customHeight="1" x14ac:dyDescent="0.2">
      <c r="B512" s="46" t="s">
        <v>431</v>
      </c>
      <c r="C512" s="46" t="s">
        <v>432</v>
      </c>
      <c r="D512" s="46" t="s">
        <v>5</v>
      </c>
      <c r="E512" s="34" t="s">
        <v>705</v>
      </c>
      <c r="F512" s="52"/>
      <c r="G512" s="195">
        <f>G513+G514+G515+G516+G517+G518+G519</f>
        <v>11259937.91</v>
      </c>
      <c r="H512" s="195">
        <f t="shared" ref="H512:N512" si="66">H513+H514+H515+H516+H517+H518+H519</f>
        <v>3384988.41</v>
      </c>
      <c r="I512" s="195">
        <f t="shared" si="66"/>
        <v>11259937.91</v>
      </c>
      <c r="J512" s="195">
        <f t="shared" si="66"/>
        <v>0</v>
      </c>
      <c r="K512" s="195">
        <f t="shared" si="66"/>
        <v>0</v>
      </c>
      <c r="L512" s="195">
        <f t="shared" si="66"/>
        <v>0</v>
      </c>
      <c r="M512" s="195">
        <f t="shared" si="66"/>
        <v>11259937.91</v>
      </c>
      <c r="N512" s="195">
        <f t="shared" si="66"/>
        <v>11259937.91</v>
      </c>
    </row>
    <row r="513" spans="2:14" ht="53.25" customHeight="1" x14ac:dyDescent="0.2">
      <c r="B513" s="46"/>
      <c r="C513" s="46"/>
      <c r="D513" s="46"/>
      <c r="E513" s="34"/>
      <c r="F513" s="52" t="s">
        <v>433</v>
      </c>
      <c r="G513" s="44">
        <v>3000000</v>
      </c>
      <c r="H513" s="44">
        <v>0</v>
      </c>
      <c r="I513" s="44">
        <v>3000000</v>
      </c>
      <c r="J513" s="44">
        <v>0</v>
      </c>
      <c r="K513" s="44">
        <v>0</v>
      </c>
      <c r="L513" s="44">
        <v>0</v>
      </c>
      <c r="M513" s="44">
        <f t="shared" si="57"/>
        <v>3000000</v>
      </c>
      <c r="N513" s="44">
        <f t="shared" si="58"/>
        <v>3000000</v>
      </c>
    </row>
    <row r="514" spans="2:14" ht="63" customHeight="1" x14ac:dyDescent="0.2">
      <c r="B514" s="46"/>
      <c r="C514" s="46"/>
      <c r="D514" s="46"/>
      <c r="E514" s="34"/>
      <c r="F514" s="52" t="s">
        <v>591</v>
      </c>
      <c r="G514" s="44">
        <v>3500000</v>
      </c>
      <c r="H514" s="44">
        <v>0</v>
      </c>
      <c r="I514" s="44">
        <v>3500000</v>
      </c>
      <c r="J514" s="44">
        <v>0</v>
      </c>
      <c r="K514" s="44">
        <v>0</v>
      </c>
      <c r="L514" s="44">
        <v>0</v>
      </c>
      <c r="M514" s="44">
        <f t="shared" si="57"/>
        <v>3500000</v>
      </c>
      <c r="N514" s="44">
        <f t="shared" si="58"/>
        <v>3500000</v>
      </c>
    </row>
    <row r="515" spans="2:14" ht="61.15" customHeight="1" x14ac:dyDescent="0.2">
      <c r="B515" s="46"/>
      <c r="C515" s="46"/>
      <c r="D515" s="46"/>
      <c r="E515" s="34"/>
      <c r="F515" s="52" t="s">
        <v>543</v>
      </c>
      <c r="G515" s="44">
        <v>1250540</v>
      </c>
      <c r="H515" s="44">
        <v>0</v>
      </c>
      <c r="I515" s="44">
        <v>1250540</v>
      </c>
      <c r="J515" s="44">
        <v>0</v>
      </c>
      <c r="K515" s="44">
        <v>0</v>
      </c>
      <c r="L515" s="44">
        <v>0</v>
      </c>
      <c r="M515" s="44">
        <f t="shared" si="57"/>
        <v>1250540</v>
      </c>
      <c r="N515" s="44">
        <f t="shared" si="58"/>
        <v>1250540</v>
      </c>
    </row>
    <row r="516" spans="2:14" ht="85.5" customHeight="1" x14ac:dyDescent="0.2">
      <c r="B516" s="46"/>
      <c r="C516" s="46"/>
      <c r="D516" s="46"/>
      <c r="E516" s="34"/>
      <c r="F516" s="52" t="s">
        <v>592</v>
      </c>
      <c r="G516" s="44">
        <v>452070</v>
      </c>
      <c r="H516" s="44">
        <v>452070</v>
      </c>
      <c r="I516" s="44">
        <v>452070</v>
      </c>
      <c r="J516" s="44">
        <v>0</v>
      </c>
      <c r="K516" s="44">
        <v>0</v>
      </c>
      <c r="L516" s="44">
        <v>0</v>
      </c>
      <c r="M516" s="44">
        <f t="shared" si="57"/>
        <v>452070</v>
      </c>
      <c r="N516" s="44">
        <f t="shared" si="58"/>
        <v>452070</v>
      </c>
    </row>
    <row r="517" spans="2:14" ht="60.75" customHeight="1" x14ac:dyDescent="0.2">
      <c r="B517" s="46"/>
      <c r="C517" s="46"/>
      <c r="D517" s="46"/>
      <c r="E517" s="34"/>
      <c r="F517" s="52" t="s">
        <v>593</v>
      </c>
      <c r="G517" s="44">
        <v>124409.5</v>
      </c>
      <c r="H517" s="44">
        <v>0</v>
      </c>
      <c r="I517" s="44">
        <v>124409.5</v>
      </c>
      <c r="J517" s="44">
        <v>0</v>
      </c>
      <c r="K517" s="44"/>
      <c r="L517" s="44">
        <v>0</v>
      </c>
      <c r="M517" s="44">
        <f t="shared" si="57"/>
        <v>124409.5</v>
      </c>
      <c r="N517" s="44">
        <f t="shared" si="58"/>
        <v>124409.5</v>
      </c>
    </row>
    <row r="518" spans="2:14" ht="65.25" customHeight="1" x14ac:dyDescent="0.2">
      <c r="B518" s="46"/>
      <c r="C518" s="46"/>
      <c r="D518" s="46"/>
      <c r="E518" s="34"/>
      <c r="F518" s="52" t="s">
        <v>632</v>
      </c>
      <c r="G518" s="44">
        <v>971744.06</v>
      </c>
      <c r="H518" s="44">
        <v>971744.06</v>
      </c>
      <c r="I518" s="44">
        <v>971744.06</v>
      </c>
      <c r="J518" s="44">
        <v>0</v>
      </c>
      <c r="K518" s="44"/>
      <c r="L518" s="44">
        <v>0</v>
      </c>
      <c r="M518" s="44">
        <f t="shared" si="57"/>
        <v>971744.06</v>
      </c>
      <c r="N518" s="44">
        <f t="shared" si="58"/>
        <v>971744.06</v>
      </c>
    </row>
    <row r="519" spans="2:14" ht="73.900000000000006" customHeight="1" x14ac:dyDescent="0.2">
      <c r="B519" s="46"/>
      <c r="C519" s="46"/>
      <c r="D519" s="46"/>
      <c r="E519" s="34"/>
      <c r="F519" s="52" t="s">
        <v>633</v>
      </c>
      <c r="G519" s="44">
        <v>1961174.35</v>
      </c>
      <c r="H519" s="44">
        <v>1961174.35</v>
      </c>
      <c r="I519" s="44">
        <v>1961174.35</v>
      </c>
      <c r="J519" s="44">
        <v>0</v>
      </c>
      <c r="K519" s="44"/>
      <c r="L519" s="44">
        <v>0</v>
      </c>
      <c r="M519" s="44">
        <f t="shared" si="57"/>
        <v>1961174.35</v>
      </c>
      <c r="N519" s="44">
        <f t="shared" si="58"/>
        <v>1961174.35</v>
      </c>
    </row>
    <row r="520" spans="2:14" ht="73.900000000000006" customHeight="1" x14ac:dyDescent="0.2">
      <c r="B520" s="46" t="s">
        <v>374</v>
      </c>
      <c r="C520" s="46" t="s">
        <v>4</v>
      </c>
      <c r="D520" s="46" t="s">
        <v>5</v>
      </c>
      <c r="E520" s="34" t="s">
        <v>6</v>
      </c>
      <c r="F520" s="51" t="s">
        <v>506</v>
      </c>
      <c r="G520" s="43">
        <v>3000</v>
      </c>
      <c r="H520" s="43">
        <v>0</v>
      </c>
      <c r="I520" s="43">
        <v>0</v>
      </c>
      <c r="J520" s="43">
        <v>0</v>
      </c>
      <c r="K520" s="43">
        <v>0</v>
      </c>
      <c r="L520" s="43">
        <v>0</v>
      </c>
      <c r="M520" s="43">
        <f t="shared" si="57"/>
        <v>3000</v>
      </c>
      <c r="N520" s="43">
        <f t="shared" si="58"/>
        <v>0</v>
      </c>
    </row>
    <row r="521" spans="2:14" ht="69" hidden="1" customHeight="1" x14ac:dyDescent="0.2">
      <c r="B521" s="64" t="s">
        <v>427</v>
      </c>
      <c r="C521" s="64" t="s">
        <v>20</v>
      </c>
      <c r="D521" s="64" t="s">
        <v>10</v>
      </c>
      <c r="E521" s="88" t="s">
        <v>21</v>
      </c>
      <c r="F521" s="68" t="s">
        <v>423</v>
      </c>
      <c r="G521" s="190" t="e">
        <f>#REF!+J521</f>
        <v>#REF!</v>
      </c>
      <c r="H521" s="190"/>
      <c r="I521" s="190"/>
      <c r="J521" s="190"/>
      <c r="K521" s="190"/>
      <c r="L521" s="43"/>
      <c r="M521" s="44" t="e">
        <f t="shared" si="57"/>
        <v>#REF!</v>
      </c>
      <c r="N521" s="44">
        <f t="shared" si="58"/>
        <v>0</v>
      </c>
    </row>
    <row r="522" spans="2:14" ht="51.6" customHeight="1" x14ac:dyDescent="0.2">
      <c r="B522" s="46"/>
      <c r="C522" s="46"/>
      <c r="D522" s="46"/>
      <c r="E522" s="34"/>
      <c r="F522" s="144" t="s">
        <v>449</v>
      </c>
      <c r="G522" s="142">
        <f t="shared" ref="G522:L522" si="67">G523+G529</f>
        <v>2815149</v>
      </c>
      <c r="H522" s="142">
        <f t="shared" si="67"/>
        <v>1261600</v>
      </c>
      <c r="I522" s="142">
        <f t="shared" si="67"/>
        <v>2658064.25</v>
      </c>
      <c r="J522" s="142">
        <f t="shared" si="67"/>
        <v>0</v>
      </c>
      <c r="K522" s="142">
        <f t="shared" si="67"/>
        <v>0</v>
      </c>
      <c r="L522" s="142">
        <f t="shared" si="67"/>
        <v>0</v>
      </c>
      <c r="M522" s="43">
        <f t="shared" si="57"/>
        <v>2815149</v>
      </c>
      <c r="N522" s="43">
        <f t="shared" si="58"/>
        <v>2658064.25</v>
      </c>
    </row>
    <row r="523" spans="2:14" ht="46.15" customHeight="1" x14ac:dyDescent="0.2">
      <c r="B523" s="46" t="s">
        <v>375</v>
      </c>
      <c r="C523" s="46" t="s">
        <v>9</v>
      </c>
      <c r="D523" s="46" t="s">
        <v>10</v>
      </c>
      <c r="E523" s="34" t="s">
        <v>11</v>
      </c>
      <c r="F523" s="32" t="s">
        <v>508</v>
      </c>
      <c r="G523" s="189">
        <f>G524+G525+G526+G527+G528</f>
        <v>1852909</v>
      </c>
      <c r="H523" s="189">
        <f t="shared" ref="H523:N523" si="68">H524+H525+H526+H527+H528</f>
        <v>1261600</v>
      </c>
      <c r="I523" s="189">
        <f t="shared" si="68"/>
        <v>1723752.1600000001</v>
      </c>
      <c r="J523" s="189">
        <f t="shared" si="68"/>
        <v>0</v>
      </c>
      <c r="K523" s="189">
        <f t="shared" si="68"/>
        <v>0</v>
      </c>
      <c r="L523" s="189">
        <f t="shared" si="68"/>
        <v>0</v>
      </c>
      <c r="M523" s="189">
        <f t="shared" si="68"/>
        <v>1852909</v>
      </c>
      <c r="N523" s="189">
        <f t="shared" si="68"/>
        <v>1723752.1600000001</v>
      </c>
    </row>
    <row r="524" spans="2:14" ht="46.9" customHeight="1" x14ac:dyDescent="0.2">
      <c r="B524" s="46"/>
      <c r="C524" s="46"/>
      <c r="D524" s="46"/>
      <c r="E524" s="34"/>
      <c r="F524" s="32" t="s">
        <v>500</v>
      </c>
      <c r="G524" s="189">
        <v>1261600</v>
      </c>
      <c r="H524" s="189">
        <v>1261600</v>
      </c>
      <c r="I524" s="189">
        <v>1251086.6000000001</v>
      </c>
      <c r="J524" s="189">
        <v>0</v>
      </c>
      <c r="K524" s="189">
        <v>0</v>
      </c>
      <c r="L524" s="189">
        <v>0</v>
      </c>
      <c r="M524" s="44">
        <f t="shared" si="57"/>
        <v>1261600</v>
      </c>
      <c r="N524" s="44">
        <f t="shared" si="58"/>
        <v>1251086.6000000001</v>
      </c>
    </row>
    <row r="525" spans="2:14" ht="42" customHeight="1" x14ac:dyDescent="0.2">
      <c r="B525" s="46"/>
      <c r="C525" s="46"/>
      <c r="D525" s="46"/>
      <c r="E525" s="34"/>
      <c r="F525" s="32" t="s">
        <v>509</v>
      </c>
      <c r="G525" s="189">
        <f>150000+87200</f>
        <v>237200</v>
      </c>
      <c r="H525" s="189">
        <v>0</v>
      </c>
      <c r="I525" s="189">
        <v>237049.39</v>
      </c>
      <c r="J525" s="189">
        <v>0</v>
      </c>
      <c r="K525" s="189">
        <v>0</v>
      </c>
      <c r="L525" s="189">
        <v>0</v>
      </c>
      <c r="M525" s="44">
        <f t="shared" si="57"/>
        <v>237200</v>
      </c>
      <c r="N525" s="44">
        <f t="shared" si="58"/>
        <v>237049.39</v>
      </c>
    </row>
    <row r="526" spans="2:14" ht="29.25" customHeight="1" x14ac:dyDescent="0.2">
      <c r="B526" s="46"/>
      <c r="C526" s="46"/>
      <c r="D526" s="46"/>
      <c r="E526" s="34"/>
      <c r="F526" s="32" t="s">
        <v>594</v>
      </c>
      <c r="G526" s="189">
        <v>177334</v>
      </c>
      <c r="H526" s="189">
        <v>0</v>
      </c>
      <c r="I526" s="189">
        <v>102647.39</v>
      </c>
      <c r="J526" s="189">
        <v>0</v>
      </c>
      <c r="K526" s="189">
        <v>0</v>
      </c>
      <c r="L526" s="189">
        <v>0</v>
      </c>
      <c r="M526" s="44">
        <f t="shared" si="57"/>
        <v>177334</v>
      </c>
      <c r="N526" s="44">
        <f t="shared" si="58"/>
        <v>102647.39</v>
      </c>
    </row>
    <row r="527" spans="2:14" ht="32.450000000000003" customHeight="1" x14ac:dyDescent="0.2">
      <c r="B527" s="46"/>
      <c r="C527" s="46"/>
      <c r="D527" s="46"/>
      <c r="E527" s="34"/>
      <c r="F527" s="32" t="s">
        <v>634</v>
      </c>
      <c r="G527" s="189">
        <v>83243</v>
      </c>
      <c r="H527" s="189"/>
      <c r="I527" s="189">
        <v>80317.78</v>
      </c>
      <c r="J527" s="189">
        <v>0</v>
      </c>
      <c r="K527" s="189"/>
      <c r="L527" s="189">
        <v>0</v>
      </c>
      <c r="M527" s="44">
        <f t="shared" si="57"/>
        <v>83243</v>
      </c>
      <c r="N527" s="44">
        <f t="shared" si="58"/>
        <v>80317.78</v>
      </c>
    </row>
    <row r="528" spans="2:14" ht="35.450000000000003" customHeight="1" x14ac:dyDescent="0.2">
      <c r="B528" s="46"/>
      <c r="C528" s="46"/>
      <c r="D528" s="46"/>
      <c r="E528" s="34"/>
      <c r="F528" s="32" t="s">
        <v>706</v>
      </c>
      <c r="G528" s="189">
        <v>93532</v>
      </c>
      <c r="H528" s="189"/>
      <c r="I528" s="189">
        <v>52651</v>
      </c>
      <c r="J528" s="189">
        <v>0</v>
      </c>
      <c r="K528" s="189"/>
      <c r="L528" s="189">
        <v>0</v>
      </c>
      <c r="M528" s="44">
        <f t="shared" si="57"/>
        <v>93532</v>
      </c>
      <c r="N528" s="44">
        <f t="shared" si="58"/>
        <v>52651</v>
      </c>
    </row>
    <row r="529" spans="1:14" ht="47.45" customHeight="1" x14ac:dyDescent="0.2">
      <c r="B529" s="46" t="s">
        <v>376</v>
      </c>
      <c r="C529" s="30" t="s">
        <v>23</v>
      </c>
      <c r="D529" s="30" t="s">
        <v>24</v>
      </c>
      <c r="E529" s="34" t="s">
        <v>25</v>
      </c>
      <c r="F529" s="52" t="s">
        <v>501</v>
      </c>
      <c r="G529" s="189">
        <f>G530+G531+G532</f>
        <v>962240</v>
      </c>
      <c r="H529" s="189">
        <f>H530+H531+H532</f>
        <v>0</v>
      </c>
      <c r="I529" s="189">
        <f>I530+I531+I532</f>
        <v>934312.09000000008</v>
      </c>
      <c r="J529" s="189">
        <v>0</v>
      </c>
      <c r="K529" s="189">
        <v>0</v>
      </c>
      <c r="L529" s="189">
        <v>0</v>
      </c>
      <c r="M529" s="44">
        <f t="shared" si="57"/>
        <v>962240</v>
      </c>
      <c r="N529" s="44">
        <f t="shared" si="58"/>
        <v>934312.09000000008</v>
      </c>
    </row>
    <row r="530" spans="1:14" ht="23.45" customHeight="1" x14ac:dyDescent="0.2">
      <c r="B530" s="46"/>
      <c r="C530" s="30"/>
      <c r="D530" s="30"/>
      <c r="E530" s="34"/>
      <c r="F530" s="52" t="s">
        <v>707</v>
      </c>
      <c r="G530" s="189">
        <v>846240</v>
      </c>
      <c r="H530" s="189">
        <v>0</v>
      </c>
      <c r="I530" s="189">
        <v>845991.81</v>
      </c>
      <c r="J530" s="189">
        <v>0</v>
      </c>
      <c r="K530" s="189">
        <v>0</v>
      </c>
      <c r="L530" s="189">
        <v>0</v>
      </c>
      <c r="M530" s="44">
        <f t="shared" si="57"/>
        <v>846240</v>
      </c>
      <c r="N530" s="44">
        <f t="shared" si="58"/>
        <v>845991.81</v>
      </c>
    </row>
    <row r="531" spans="1:14" ht="23.45" customHeight="1" x14ac:dyDescent="0.2">
      <c r="B531" s="46"/>
      <c r="C531" s="30"/>
      <c r="D531" s="30"/>
      <c r="E531" s="34"/>
      <c r="F531" s="52" t="s">
        <v>502</v>
      </c>
      <c r="G531" s="189">
        <v>68100</v>
      </c>
      <c r="H531" s="189">
        <v>0</v>
      </c>
      <c r="I531" s="189">
        <v>42349.760000000002</v>
      </c>
      <c r="J531" s="189">
        <v>0</v>
      </c>
      <c r="K531" s="189">
        <v>0</v>
      </c>
      <c r="L531" s="189">
        <v>0</v>
      </c>
      <c r="M531" s="44">
        <f t="shared" si="57"/>
        <v>68100</v>
      </c>
      <c r="N531" s="44">
        <f t="shared" si="58"/>
        <v>42349.760000000002</v>
      </c>
    </row>
    <row r="532" spans="1:14" ht="25.9" customHeight="1" x14ac:dyDescent="0.2">
      <c r="B532" s="46"/>
      <c r="C532" s="30"/>
      <c r="D532" s="30"/>
      <c r="E532" s="34"/>
      <c r="F532" s="52" t="s">
        <v>503</v>
      </c>
      <c r="G532" s="189">
        <v>47900</v>
      </c>
      <c r="H532" s="189">
        <v>0</v>
      </c>
      <c r="I532" s="189">
        <v>45970.52</v>
      </c>
      <c r="J532" s="189">
        <v>0</v>
      </c>
      <c r="K532" s="189">
        <v>0</v>
      </c>
      <c r="L532" s="189">
        <v>0</v>
      </c>
      <c r="M532" s="44">
        <f t="shared" si="57"/>
        <v>47900</v>
      </c>
      <c r="N532" s="44">
        <f t="shared" si="58"/>
        <v>45970.52</v>
      </c>
    </row>
    <row r="533" spans="1:14" ht="86.25" customHeight="1" x14ac:dyDescent="0.2">
      <c r="B533" s="46" t="s">
        <v>375</v>
      </c>
      <c r="C533" s="30" t="s">
        <v>9</v>
      </c>
      <c r="D533" s="30" t="s">
        <v>24</v>
      </c>
      <c r="E533" s="34" t="s">
        <v>11</v>
      </c>
      <c r="F533" s="52" t="s">
        <v>740</v>
      </c>
      <c r="G533" s="142">
        <v>0</v>
      </c>
      <c r="H533" s="142"/>
      <c r="I533" s="142">
        <v>0</v>
      </c>
      <c r="J533" s="142">
        <v>238063</v>
      </c>
      <c r="K533" s="142"/>
      <c r="L533" s="142">
        <v>232688.38</v>
      </c>
      <c r="M533" s="43">
        <f t="shared" si="57"/>
        <v>238063</v>
      </c>
      <c r="N533" s="43">
        <f t="shared" si="58"/>
        <v>232688.38</v>
      </c>
    </row>
    <row r="534" spans="1:14" s="7" customFormat="1" ht="55.15" customHeight="1" x14ac:dyDescent="0.2">
      <c r="A534" s="6"/>
      <c r="B534" s="46"/>
      <c r="C534" s="46"/>
      <c r="D534" s="46"/>
      <c r="E534" s="34"/>
      <c r="F534" s="52" t="s">
        <v>635</v>
      </c>
      <c r="G534" s="43">
        <f t="shared" ref="G534:L534" si="69">G535+G536</f>
        <v>380000</v>
      </c>
      <c r="H534" s="43">
        <f t="shared" si="69"/>
        <v>0</v>
      </c>
      <c r="I534" s="43">
        <f t="shared" si="69"/>
        <v>379901.89</v>
      </c>
      <c r="J534" s="43">
        <f t="shared" si="69"/>
        <v>6957000</v>
      </c>
      <c r="K534" s="43">
        <f t="shared" si="69"/>
        <v>6957000</v>
      </c>
      <c r="L534" s="43">
        <f t="shared" si="69"/>
        <v>6957000</v>
      </c>
      <c r="M534" s="43">
        <f>G534+J534</f>
        <v>7337000</v>
      </c>
      <c r="N534" s="43">
        <f>I534+L534</f>
        <v>7336901.8899999997</v>
      </c>
    </row>
    <row r="535" spans="1:14" s="15" customFormat="1" ht="47.25" x14ac:dyDescent="0.2">
      <c r="A535" s="1"/>
      <c r="B535" s="46" t="s">
        <v>375</v>
      </c>
      <c r="C535" s="46" t="s">
        <v>9</v>
      </c>
      <c r="D535" s="46" t="s">
        <v>10</v>
      </c>
      <c r="E535" s="34" t="s">
        <v>11</v>
      </c>
      <c r="F535" s="52" t="s">
        <v>504</v>
      </c>
      <c r="G535" s="44">
        <v>380000</v>
      </c>
      <c r="H535" s="44">
        <v>0</v>
      </c>
      <c r="I535" s="44">
        <v>379901.89</v>
      </c>
      <c r="J535" s="44">
        <v>0</v>
      </c>
      <c r="K535" s="44">
        <v>0</v>
      </c>
      <c r="L535" s="44">
        <v>0</v>
      </c>
      <c r="M535" s="44">
        <f t="shared" si="57"/>
        <v>380000</v>
      </c>
      <c r="N535" s="44">
        <f t="shared" si="58"/>
        <v>379901.89</v>
      </c>
    </row>
    <row r="536" spans="1:14" ht="51" customHeight="1" x14ac:dyDescent="0.2">
      <c r="B536" s="46" t="s">
        <v>374</v>
      </c>
      <c r="C536" s="46" t="s">
        <v>4</v>
      </c>
      <c r="D536" s="46" t="s">
        <v>5</v>
      </c>
      <c r="E536" s="34" t="s">
        <v>6</v>
      </c>
      <c r="F536" s="52" t="s">
        <v>510</v>
      </c>
      <c r="G536" s="44">
        <v>0</v>
      </c>
      <c r="H536" s="44">
        <v>0</v>
      </c>
      <c r="I536" s="44">
        <v>0</v>
      </c>
      <c r="J536" s="44">
        <v>6957000</v>
      </c>
      <c r="K536" s="44">
        <v>6957000</v>
      </c>
      <c r="L536" s="44">
        <v>6957000</v>
      </c>
      <c r="M536" s="44">
        <f t="shared" si="57"/>
        <v>6957000</v>
      </c>
      <c r="N536" s="44">
        <f t="shared" si="58"/>
        <v>6957000</v>
      </c>
    </row>
    <row r="537" spans="1:14" s="19" customFormat="1" ht="51.75" customHeight="1" x14ac:dyDescent="0.4">
      <c r="A537" s="18"/>
      <c r="B537" s="46"/>
      <c r="C537" s="46"/>
      <c r="D537" s="46"/>
      <c r="E537" s="34"/>
      <c r="F537" s="51" t="s">
        <v>550</v>
      </c>
      <c r="G537" s="43">
        <f t="shared" ref="G537:L537" si="70">G538+G543</f>
        <v>4196445</v>
      </c>
      <c r="H537" s="43">
        <f t="shared" si="70"/>
        <v>0</v>
      </c>
      <c r="I537" s="43">
        <f t="shared" si="70"/>
        <v>3912299.59</v>
      </c>
      <c r="J537" s="43">
        <f t="shared" si="70"/>
        <v>0</v>
      </c>
      <c r="K537" s="43">
        <f t="shared" si="70"/>
        <v>0</v>
      </c>
      <c r="L537" s="43">
        <f t="shared" si="70"/>
        <v>0</v>
      </c>
      <c r="M537" s="43">
        <f t="shared" si="57"/>
        <v>4196445</v>
      </c>
      <c r="N537" s="43">
        <f t="shared" si="58"/>
        <v>3912299.59</v>
      </c>
    </row>
    <row r="538" spans="1:14" ht="63" x14ac:dyDescent="0.2">
      <c r="B538" s="46" t="s">
        <v>377</v>
      </c>
      <c r="C538" s="46" t="s">
        <v>141</v>
      </c>
      <c r="D538" s="46" t="s">
        <v>143</v>
      </c>
      <c r="E538" s="34" t="s">
        <v>142</v>
      </c>
      <c r="F538" s="52" t="s">
        <v>552</v>
      </c>
      <c r="G538" s="43">
        <f>G539+G540+G541+G542</f>
        <v>3810000</v>
      </c>
      <c r="H538" s="43">
        <f t="shared" ref="H538:N538" si="71">H539+H540+H541+H542</f>
        <v>0</v>
      </c>
      <c r="I538" s="43">
        <f t="shared" si="71"/>
        <v>3527982.79</v>
      </c>
      <c r="J538" s="43">
        <f t="shared" si="71"/>
        <v>0</v>
      </c>
      <c r="K538" s="43">
        <f t="shared" si="71"/>
        <v>0</v>
      </c>
      <c r="L538" s="43">
        <f t="shared" si="71"/>
        <v>0</v>
      </c>
      <c r="M538" s="43">
        <f t="shared" si="71"/>
        <v>3810000</v>
      </c>
      <c r="N538" s="43">
        <f t="shared" si="71"/>
        <v>3527982.79</v>
      </c>
    </row>
    <row r="539" spans="1:14" ht="47.25" x14ac:dyDescent="0.2">
      <c r="B539" s="46"/>
      <c r="C539" s="46"/>
      <c r="D539" s="46"/>
      <c r="E539" s="34"/>
      <c r="F539" s="52" t="s">
        <v>482</v>
      </c>
      <c r="G539" s="44">
        <v>410000</v>
      </c>
      <c r="H539" s="44">
        <v>0</v>
      </c>
      <c r="I539" s="44">
        <v>333712.63</v>
      </c>
      <c r="J539" s="44">
        <v>0</v>
      </c>
      <c r="K539" s="44">
        <v>0</v>
      </c>
      <c r="L539" s="44">
        <v>0</v>
      </c>
      <c r="M539" s="44">
        <f t="shared" si="57"/>
        <v>410000</v>
      </c>
      <c r="N539" s="44">
        <f t="shared" si="58"/>
        <v>333712.63</v>
      </c>
    </row>
    <row r="540" spans="1:14" ht="41.25" customHeight="1" x14ac:dyDescent="0.2">
      <c r="B540" s="46"/>
      <c r="C540" s="46"/>
      <c r="D540" s="46"/>
      <c r="E540" s="34"/>
      <c r="F540" s="52" t="s">
        <v>483</v>
      </c>
      <c r="G540" s="44">
        <v>200000</v>
      </c>
      <c r="H540" s="44">
        <v>0</v>
      </c>
      <c r="I540" s="44">
        <v>0</v>
      </c>
      <c r="J540" s="44">
        <v>0</v>
      </c>
      <c r="K540" s="44">
        <v>0</v>
      </c>
      <c r="L540" s="44">
        <v>0</v>
      </c>
      <c r="M540" s="44">
        <f t="shared" si="57"/>
        <v>200000</v>
      </c>
      <c r="N540" s="44">
        <f t="shared" si="58"/>
        <v>0</v>
      </c>
    </row>
    <row r="541" spans="1:14" ht="47.25" x14ac:dyDescent="0.2">
      <c r="B541" s="46"/>
      <c r="C541" s="46"/>
      <c r="D541" s="46"/>
      <c r="E541" s="34"/>
      <c r="F541" s="52" t="s">
        <v>484</v>
      </c>
      <c r="G541" s="44">
        <f>3200000-200000</f>
        <v>3000000</v>
      </c>
      <c r="H541" s="44">
        <v>0</v>
      </c>
      <c r="I541" s="44">
        <v>2994352.56</v>
      </c>
      <c r="J541" s="44">
        <v>0</v>
      </c>
      <c r="K541" s="44">
        <v>0</v>
      </c>
      <c r="L541" s="44">
        <v>0</v>
      </c>
      <c r="M541" s="44">
        <f t="shared" si="57"/>
        <v>3000000</v>
      </c>
      <c r="N541" s="44">
        <f t="shared" si="58"/>
        <v>2994352.56</v>
      </c>
    </row>
    <row r="542" spans="1:14" ht="60.75" customHeight="1" x14ac:dyDescent="0.2">
      <c r="B542" s="46"/>
      <c r="C542" s="46"/>
      <c r="D542" s="46"/>
      <c r="E542" s="34"/>
      <c r="F542" s="52" t="s">
        <v>527</v>
      </c>
      <c r="G542" s="44">
        <v>200000</v>
      </c>
      <c r="H542" s="44">
        <v>0</v>
      </c>
      <c r="I542" s="44">
        <f>156763.47+43154.13</f>
        <v>199917.6</v>
      </c>
      <c r="J542" s="44">
        <v>0</v>
      </c>
      <c r="K542" s="44">
        <v>0</v>
      </c>
      <c r="L542" s="44">
        <v>0</v>
      </c>
      <c r="M542" s="44">
        <f t="shared" si="57"/>
        <v>200000</v>
      </c>
      <c r="N542" s="44">
        <f t="shared" si="58"/>
        <v>199917.6</v>
      </c>
    </row>
    <row r="543" spans="1:14" ht="47.25" customHeight="1" x14ac:dyDescent="0.2">
      <c r="B543" s="46"/>
      <c r="C543" s="46"/>
      <c r="D543" s="46"/>
      <c r="E543" s="34"/>
      <c r="F543" s="52" t="s">
        <v>764</v>
      </c>
      <c r="G543" s="44">
        <v>386445</v>
      </c>
      <c r="H543" s="44">
        <v>0</v>
      </c>
      <c r="I543" s="44">
        <v>384316.8</v>
      </c>
      <c r="J543" s="44">
        <v>0</v>
      </c>
      <c r="K543" s="44">
        <v>0</v>
      </c>
      <c r="L543" s="44">
        <v>0</v>
      </c>
      <c r="M543" s="44">
        <f t="shared" si="57"/>
        <v>386445</v>
      </c>
      <c r="N543" s="44">
        <f t="shared" si="58"/>
        <v>384316.8</v>
      </c>
    </row>
    <row r="544" spans="1:14" ht="55.5" customHeight="1" x14ac:dyDescent="0.2">
      <c r="B544" s="46"/>
      <c r="C544" s="46"/>
      <c r="D544" s="46"/>
      <c r="E544" s="34"/>
      <c r="F544" s="51" t="s">
        <v>485</v>
      </c>
      <c r="G544" s="43">
        <f t="shared" ref="G544:L544" si="72">G546+G547+G545</f>
        <v>405590.5</v>
      </c>
      <c r="H544" s="43">
        <f t="shared" si="72"/>
        <v>0</v>
      </c>
      <c r="I544" s="43">
        <f t="shared" si="72"/>
        <v>396698.48</v>
      </c>
      <c r="J544" s="43">
        <f t="shared" si="72"/>
        <v>0</v>
      </c>
      <c r="K544" s="43">
        <f t="shared" si="72"/>
        <v>0</v>
      </c>
      <c r="L544" s="43">
        <f t="shared" si="72"/>
        <v>0</v>
      </c>
      <c r="M544" s="43">
        <f t="shared" si="57"/>
        <v>405590.5</v>
      </c>
      <c r="N544" s="43">
        <f t="shared" si="58"/>
        <v>396698.48</v>
      </c>
    </row>
    <row r="545" spans="2:14" ht="63" x14ac:dyDescent="0.2">
      <c r="B545" s="46" t="s">
        <v>486</v>
      </c>
      <c r="C545" s="46" t="s">
        <v>488</v>
      </c>
      <c r="D545" s="46" t="s">
        <v>43</v>
      </c>
      <c r="E545" s="34" t="s">
        <v>487</v>
      </c>
      <c r="F545" s="52" t="s">
        <v>763</v>
      </c>
      <c r="G545" s="44">
        <v>200000</v>
      </c>
      <c r="H545" s="44">
        <v>0</v>
      </c>
      <c r="I545" s="44">
        <v>197503.93</v>
      </c>
      <c r="J545" s="44">
        <v>0</v>
      </c>
      <c r="K545" s="44">
        <v>0</v>
      </c>
      <c r="L545" s="44">
        <v>0</v>
      </c>
      <c r="M545" s="44">
        <f t="shared" si="57"/>
        <v>200000</v>
      </c>
      <c r="N545" s="44">
        <f t="shared" si="58"/>
        <v>197503.93</v>
      </c>
    </row>
    <row r="546" spans="2:14" ht="126" x14ac:dyDescent="0.2">
      <c r="B546" s="46"/>
      <c r="C546" s="46"/>
      <c r="D546" s="46"/>
      <c r="E546" s="34"/>
      <c r="F546" s="52" t="s">
        <v>636</v>
      </c>
      <c r="G546" s="44">
        <v>195000</v>
      </c>
      <c r="H546" s="44">
        <v>0</v>
      </c>
      <c r="I546" s="44">
        <v>188604.05</v>
      </c>
      <c r="J546" s="44">
        <v>0</v>
      </c>
      <c r="K546" s="44">
        <v>0</v>
      </c>
      <c r="L546" s="44">
        <v>0</v>
      </c>
      <c r="M546" s="44">
        <f t="shared" si="57"/>
        <v>195000</v>
      </c>
      <c r="N546" s="44">
        <f t="shared" si="58"/>
        <v>188604.05</v>
      </c>
    </row>
    <row r="547" spans="2:14" ht="47.25" x14ac:dyDescent="0.2">
      <c r="B547" s="46"/>
      <c r="C547" s="46"/>
      <c r="D547" s="46"/>
      <c r="E547" s="34"/>
      <c r="F547" s="52" t="s">
        <v>637</v>
      </c>
      <c r="G547" s="44">
        <v>10590.5</v>
      </c>
      <c r="H547" s="44">
        <v>0</v>
      </c>
      <c r="I547" s="44">
        <f>135000-124409.5</f>
        <v>10590.5</v>
      </c>
      <c r="J547" s="44">
        <v>0</v>
      </c>
      <c r="K547" s="44">
        <v>0</v>
      </c>
      <c r="L547" s="44">
        <v>0</v>
      </c>
      <c r="M547" s="44">
        <f t="shared" si="57"/>
        <v>10590.5</v>
      </c>
      <c r="N547" s="44">
        <f t="shared" si="58"/>
        <v>10590.5</v>
      </c>
    </row>
    <row r="548" spans="2:14" ht="78.75" hidden="1" x14ac:dyDescent="0.2">
      <c r="B548" s="64"/>
      <c r="C548" s="64"/>
      <c r="D548" s="64"/>
      <c r="E548" s="88"/>
      <c r="F548" s="126" t="s">
        <v>342</v>
      </c>
      <c r="G548" s="190" t="e">
        <f>#REF!+J548</f>
        <v>#REF!</v>
      </c>
      <c r="H548" s="190"/>
      <c r="I548" s="190"/>
      <c r="J548" s="190">
        <f>J549</f>
        <v>0</v>
      </c>
      <c r="K548" s="190"/>
      <c r="L548" s="43"/>
      <c r="M548" s="44" t="e">
        <f t="shared" si="57"/>
        <v>#REF!</v>
      </c>
      <c r="N548" s="44">
        <f t="shared" si="58"/>
        <v>0</v>
      </c>
    </row>
    <row r="549" spans="2:14" ht="31.5" hidden="1" x14ac:dyDescent="0.2">
      <c r="B549" s="64" t="s">
        <v>378</v>
      </c>
      <c r="C549" s="64" t="s">
        <v>328</v>
      </c>
      <c r="D549" s="64" t="s">
        <v>127</v>
      </c>
      <c r="E549" s="88" t="s">
        <v>327</v>
      </c>
      <c r="F549" s="127" t="s">
        <v>341</v>
      </c>
      <c r="G549" s="191" t="e">
        <f>#REF!+J549</f>
        <v>#REF!</v>
      </c>
      <c r="H549" s="191"/>
      <c r="I549" s="191"/>
      <c r="J549" s="191">
        <v>0</v>
      </c>
      <c r="K549" s="191"/>
      <c r="L549" s="44"/>
      <c r="M549" s="44" t="e">
        <f t="shared" si="57"/>
        <v>#REF!</v>
      </c>
      <c r="N549" s="44">
        <f t="shared" si="58"/>
        <v>0</v>
      </c>
    </row>
    <row r="550" spans="2:14" ht="31.5" hidden="1" x14ac:dyDescent="0.2">
      <c r="B550" s="64"/>
      <c r="C550" s="64"/>
      <c r="D550" s="64"/>
      <c r="E550" s="88"/>
      <c r="F550" s="127" t="s">
        <v>180</v>
      </c>
      <c r="G550" s="190" t="e">
        <f>#REF!+J550</f>
        <v>#REF!</v>
      </c>
      <c r="H550" s="190"/>
      <c r="I550" s="190"/>
      <c r="J550" s="190">
        <f>J553+J551+J552</f>
        <v>0</v>
      </c>
      <c r="K550" s="190"/>
      <c r="L550" s="43"/>
      <c r="M550" s="44" t="e">
        <f t="shared" si="57"/>
        <v>#REF!</v>
      </c>
      <c r="N550" s="44">
        <f t="shared" si="58"/>
        <v>0</v>
      </c>
    </row>
    <row r="551" spans="2:14" ht="31.5" hidden="1" x14ac:dyDescent="0.2">
      <c r="B551" s="64"/>
      <c r="C551" s="64" t="s">
        <v>30</v>
      </c>
      <c r="D551" s="64" t="s">
        <v>136</v>
      </c>
      <c r="E551" s="88" t="s">
        <v>31</v>
      </c>
      <c r="F551" s="127"/>
      <c r="G551" s="191" t="e">
        <f>#REF!+J551</f>
        <v>#REF!</v>
      </c>
      <c r="H551" s="191"/>
      <c r="I551" s="191"/>
      <c r="J551" s="191">
        <f>2084000-2084000</f>
        <v>0</v>
      </c>
      <c r="K551" s="191"/>
      <c r="L551" s="44"/>
      <c r="M551" s="44" t="e">
        <f t="shared" si="57"/>
        <v>#REF!</v>
      </c>
      <c r="N551" s="44">
        <f t="shared" si="58"/>
        <v>0</v>
      </c>
    </row>
    <row r="552" spans="2:14" ht="31.5" hidden="1" x14ac:dyDescent="0.2">
      <c r="B552" s="64" t="s">
        <v>444</v>
      </c>
      <c r="C552" s="64" t="s">
        <v>15</v>
      </c>
      <c r="D552" s="64" t="s">
        <v>10</v>
      </c>
      <c r="E552" s="88" t="s">
        <v>16</v>
      </c>
      <c r="F552" s="127"/>
      <c r="G552" s="191" t="e">
        <f>#REF!+J552</f>
        <v>#REF!</v>
      </c>
      <c r="H552" s="191"/>
      <c r="I552" s="191"/>
      <c r="J552" s="191">
        <f>5277800+253544+174230-5705574</f>
        <v>0</v>
      </c>
      <c r="K552" s="191"/>
      <c r="L552" s="44"/>
      <c r="M552" s="44" t="e">
        <f t="shared" si="57"/>
        <v>#REF!</v>
      </c>
      <c r="N552" s="44">
        <f t="shared" si="58"/>
        <v>0</v>
      </c>
    </row>
    <row r="553" spans="2:14" ht="9" hidden="1" customHeight="1" x14ac:dyDescent="0.2">
      <c r="B553" s="64" t="s">
        <v>375</v>
      </c>
      <c r="C553" s="64" t="s">
        <v>9</v>
      </c>
      <c r="D553" s="64" t="s">
        <v>10</v>
      </c>
      <c r="E553" s="88" t="s">
        <v>11</v>
      </c>
      <c r="F553" s="127" t="s">
        <v>309</v>
      </c>
      <c r="G553" s="191" t="e">
        <f>#REF!+J553</f>
        <v>#REF!</v>
      </c>
      <c r="H553" s="191"/>
      <c r="I553" s="191"/>
      <c r="J553" s="191"/>
      <c r="K553" s="191"/>
      <c r="L553" s="44"/>
      <c r="M553" s="44" t="e">
        <f t="shared" si="57"/>
        <v>#REF!</v>
      </c>
      <c r="N553" s="44">
        <f t="shared" si="58"/>
        <v>0</v>
      </c>
    </row>
    <row r="554" spans="2:14" ht="31.5" x14ac:dyDescent="0.2">
      <c r="B554" s="46"/>
      <c r="C554" s="46"/>
      <c r="D554" s="46"/>
      <c r="E554" s="34"/>
      <c r="F554" s="52" t="s">
        <v>639</v>
      </c>
      <c r="G554" s="43">
        <f>G555+G556</f>
        <v>198600</v>
      </c>
      <c r="H554" s="43">
        <f t="shared" ref="H554:N554" si="73">H555+H556</f>
        <v>100000</v>
      </c>
      <c r="I554" s="43">
        <f t="shared" si="73"/>
        <v>100000</v>
      </c>
      <c r="J554" s="43">
        <f t="shared" si="73"/>
        <v>0</v>
      </c>
      <c r="K554" s="43">
        <f t="shared" si="73"/>
        <v>0</v>
      </c>
      <c r="L554" s="43">
        <f t="shared" si="73"/>
        <v>0</v>
      </c>
      <c r="M554" s="43">
        <f t="shared" si="73"/>
        <v>198600</v>
      </c>
      <c r="N554" s="43">
        <f t="shared" si="73"/>
        <v>100000</v>
      </c>
    </row>
    <row r="555" spans="2:14" ht="73.5" customHeight="1" x14ac:dyDescent="0.2">
      <c r="B555" s="46" t="s">
        <v>375</v>
      </c>
      <c r="C555" s="46" t="s">
        <v>9</v>
      </c>
      <c r="D555" s="46" t="s">
        <v>10</v>
      </c>
      <c r="E555" s="34" t="s">
        <v>11</v>
      </c>
      <c r="F555" s="52" t="s">
        <v>708</v>
      </c>
      <c r="G555" s="44">
        <v>100000</v>
      </c>
      <c r="H555" s="44">
        <v>100000</v>
      </c>
      <c r="I555" s="44">
        <v>100000</v>
      </c>
      <c r="J555" s="44">
        <v>0</v>
      </c>
      <c r="K555" s="44"/>
      <c r="L555" s="44">
        <v>0</v>
      </c>
      <c r="M555" s="44">
        <f t="shared" si="57"/>
        <v>100000</v>
      </c>
      <c r="N555" s="44">
        <f t="shared" si="58"/>
        <v>100000</v>
      </c>
    </row>
    <row r="556" spans="2:14" ht="57" customHeight="1" x14ac:dyDescent="0.2">
      <c r="B556" s="46" t="s">
        <v>375</v>
      </c>
      <c r="C556" s="46" t="s">
        <v>9</v>
      </c>
      <c r="D556" s="46" t="s">
        <v>10</v>
      </c>
      <c r="E556" s="34" t="s">
        <v>11</v>
      </c>
      <c r="F556" s="52" t="s">
        <v>709</v>
      </c>
      <c r="G556" s="44">
        <v>98600</v>
      </c>
      <c r="H556" s="44"/>
      <c r="I556" s="44">
        <v>0</v>
      </c>
      <c r="J556" s="44">
        <v>0</v>
      </c>
      <c r="K556" s="44"/>
      <c r="L556" s="44">
        <v>0</v>
      </c>
      <c r="M556" s="44">
        <f>G556+J556</f>
        <v>98600</v>
      </c>
      <c r="N556" s="44">
        <f t="shared" si="58"/>
        <v>0</v>
      </c>
    </row>
    <row r="557" spans="2:14" ht="36" customHeight="1" x14ac:dyDescent="0.25">
      <c r="B557" s="53"/>
      <c r="C557" s="145"/>
      <c r="D557" s="145"/>
      <c r="E557" s="145"/>
      <c r="F557" s="146" t="s">
        <v>638</v>
      </c>
      <c r="G557" s="202">
        <f t="shared" ref="G557:L557" si="74">G558+G580+G589</f>
        <v>682325</v>
      </c>
      <c r="H557" s="202">
        <f t="shared" si="74"/>
        <v>74999</v>
      </c>
      <c r="I557" s="202">
        <f t="shared" si="74"/>
        <v>440835.06</v>
      </c>
      <c r="J557" s="202">
        <f t="shared" si="74"/>
        <v>105000</v>
      </c>
      <c r="K557" s="202">
        <f t="shared" si="74"/>
        <v>0</v>
      </c>
      <c r="L557" s="202">
        <f t="shared" si="74"/>
        <v>72000</v>
      </c>
      <c r="M557" s="43">
        <f t="shared" si="57"/>
        <v>787325</v>
      </c>
      <c r="N557" s="43">
        <f t="shared" si="58"/>
        <v>512835.06</v>
      </c>
    </row>
    <row r="558" spans="2:14" ht="37.5" customHeight="1" x14ac:dyDescent="0.25">
      <c r="B558" s="46" t="s">
        <v>385</v>
      </c>
      <c r="C558" s="46" t="s">
        <v>30</v>
      </c>
      <c r="D558" s="46" t="s">
        <v>136</v>
      </c>
      <c r="E558" s="34" t="s">
        <v>31</v>
      </c>
      <c r="F558" s="146"/>
      <c r="G558" s="198">
        <f t="shared" ref="G558:L558" si="75">SUM(G559:G578)</f>
        <v>553425</v>
      </c>
      <c r="H558" s="198">
        <f t="shared" si="75"/>
        <v>54999</v>
      </c>
      <c r="I558" s="198">
        <f t="shared" si="75"/>
        <v>314885.06</v>
      </c>
      <c r="J558" s="198">
        <f t="shared" si="75"/>
        <v>0</v>
      </c>
      <c r="K558" s="198">
        <f t="shared" si="75"/>
        <v>0</v>
      </c>
      <c r="L558" s="198">
        <f t="shared" si="75"/>
        <v>0</v>
      </c>
      <c r="M558" s="44">
        <f t="shared" si="57"/>
        <v>553425</v>
      </c>
      <c r="N558" s="44">
        <f t="shared" si="58"/>
        <v>314885.06</v>
      </c>
    </row>
    <row r="559" spans="2:14" ht="47.25" x14ac:dyDescent="0.2">
      <c r="B559" s="46"/>
      <c r="C559" s="46"/>
      <c r="D559" s="46"/>
      <c r="E559" s="34"/>
      <c r="F559" s="147" t="s">
        <v>739</v>
      </c>
      <c r="G559" s="198">
        <v>60000</v>
      </c>
      <c r="H559" s="198">
        <v>0</v>
      </c>
      <c r="I559" s="198">
        <v>59920</v>
      </c>
      <c r="J559" s="198">
        <v>0</v>
      </c>
      <c r="K559" s="198">
        <v>0</v>
      </c>
      <c r="L559" s="198">
        <v>0</v>
      </c>
      <c r="M559" s="44">
        <f t="shared" si="57"/>
        <v>60000</v>
      </c>
      <c r="N559" s="44">
        <f t="shared" si="58"/>
        <v>59920</v>
      </c>
    </row>
    <row r="560" spans="2:14" ht="47.25" x14ac:dyDescent="0.2">
      <c r="B560" s="46"/>
      <c r="C560" s="46"/>
      <c r="D560" s="46"/>
      <c r="E560" s="34"/>
      <c r="F560" s="147" t="s">
        <v>738</v>
      </c>
      <c r="G560" s="198">
        <v>20000</v>
      </c>
      <c r="H560" s="198">
        <v>0</v>
      </c>
      <c r="I560" s="198">
        <v>20000</v>
      </c>
      <c r="J560" s="198">
        <v>0</v>
      </c>
      <c r="K560" s="198">
        <v>0</v>
      </c>
      <c r="L560" s="198">
        <v>0</v>
      </c>
      <c r="M560" s="44">
        <f t="shared" si="57"/>
        <v>20000</v>
      </c>
      <c r="N560" s="44">
        <f t="shared" si="58"/>
        <v>20000</v>
      </c>
    </row>
    <row r="561" spans="2:14" ht="31.5" x14ac:dyDescent="0.2">
      <c r="B561" s="148"/>
      <c r="C561" s="148"/>
      <c r="D561" s="148"/>
      <c r="E561" s="149"/>
      <c r="F561" s="147" t="s">
        <v>761</v>
      </c>
      <c r="G561" s="198">
        <v>35000</v>
      </c>
      <c r="H561" s="198">
        <v>0</v>
      </c>
      <c r="I561" s="198">
        <v>0</v>
      </c>
      <c r="J561" s="198">
        <v>0</v>
      </c>
      <c r="K561" s="198">
        <v>0</v>
      </c>
      <c r="L561" s="198">
        <v>0</v>
      </c>
      <c r="M561" s="44">
        <f t="shared" si="57"/>
        <v>35000</v>
      </c>
      <c r="N561" s="44">
        <f t="shared" si="58"/>
        <v>0</v>
      </c>
    </row>
    <row r="562" spans="2:14" ht="47.25" x14ac:dyDescent="0.2">
      <c r="B562" s="148"/>
      <c r="C562" s="148"/>
      <c r="D562" s="148"/>
      <c r="E562" s="149"/>
      <c r="F562" s="147" t="s">
        <v>710</v>
      </c>
      <c r="G562" s="198">
        <v>25000</v>
      </c>
      <c r="H562" s="198">
        <v>0</v>
      </c>
      <c r="I562" s="198">
        <v>22966.799999999999</v>
      </c>
      <c r="J562" s="198">
        <v>0</v>
      </c>
      <c r="K562" s="198">
        <v>0</v>
      </c>
      <c r="L562" s="198">
        <v>0</v>
      </c>
      <c r="M562" s="44">
        <f t="shared" si="57"/>
        <v>25000</v>
      </c>
      <c r="N562" s="44">
        <f t="shared" si="58"/>
        <v>22966.799999999999</v>
      </c>
    </row>
    <row r="563" spans="2:14" ht="31.5" x14ac:dyDescent="0.2">
      <c r="B563" s="148"/>
      <c r="C563" s="148"/>
      <c r="D563" s="148"/>
      <c r="E563" s="149"/>
      <c r="F563" s="147" t="s">
        <v>737</v>
      </c>
      <c r="G563" s="198">
        <v>20000</v>
      </c>
      <c r="H563" s="198">
        <v>0</v>
      </c>
      <c r="I563" s="198">
        <v>20000</v>
      </c>
      <c r="J563" s="198">
        <v>0</v>
      </c>
      <c r="K563" s="198">
        <v>0</v>
      </c>
      <c r="L563" s="198">
        <v>0</v>
      </c>
      <c r="M563" s="44">
        <f t="shared" si="57"/>
        <v>20000</v>
      </c>
      <c r="N563" s="44">
        <f t="shared" si="58"/>
        <v>20000</v>
      </c>
    </row>
    <row r="564" spans="2:14" ht="39.75" customHeight="1" x14ac:dyDescent="0.2">
      <c r="B564" s="148"/>
      <c r="C564" s="148"/>
      <c r="D564" s="148"/>
      <c r="E564" s="149"/>
      <c r="F564" s="147" t="s">
        <v>711</v>
      </c>
      <c r="G564" s="198">
        <v>49899</v>
      </c>
      <c r="H564" s="198">
        <v>49899</v>
      </c>
      <c r="I564" s="198">
        <v>49899</v>
      </c>
      <c r="J564" s="198">
        <v>0</v>
      </c>
      <c r="K564" s="198">
        <v>0</v>
      </c>
      <c r="L564" s="198">
        <v>0</v>
      </c>
      <c r="M564" s="44">
        <f t="shared" si="57"/>
        <v>49899</v>
      </c>
      <c r="N564" s="44">
        <f t="shared" si="58"/>
        <v>49899</v>
      </c>
    </row>
    <row r="565" spans="2:14" ht="42" customHeight="1" x14ac:dyDescent="0.2">
      <c r="B565" s="148"/>
      <c r="C565" s="148"/>
      <c r="D565" s="148"/>
      <c r="E565" s="149"/>
      <c r="F565" s="147" t="s">
        <v>736</v>
      </c>
      <c r="G565" s="198">
        <v>10000</v>
      </c>
      <c r="H565" s="198">
        <v>0</v>
      </c>
      <c r="I565" s="198">
        <v>0</v>
      </c>
      <c r="J565" s="198">
        <v>0</v>
      </c>
      <c r="K565" s="198">
        <v>0</v>
      </c>
      <c r="L565" s="198">
        <v>0</v>
      </c>
      <c r="M565" s="44">
        <f t="shared" si="57"/>
        <v>10000</v>
      </c>
      <c r="N565" s="44">
        <f t="shared" si="58"/>
        <v>0</v>
      </c>
    </row>
    <row r="566" spans="2:14" ht="31.5" x14ac:dyDescent="0.2">
      <c r="B566" s="148"/>
      <c r="C566" s="148"/>
      <c r="D566" s="148"/>
      <c r="E566" s="149"/>
      <c r="F566" s="147" t="s">
        <v>735</v>
      </c>
      <c r="G566" s="198">
        <v>49900</v>
      </c>
      <c r="H566" s="198">
        <v>0</v>
      </c>
      <c r="I566" s="198">
        <v>0</v>
      </c>
      <c r="J566" s="198">
        <v>0</v>
      </c>
      <c r="K566" s="198">
        <v>0</v>
      </c>
      <c r="L566" s="198">
        <v>0</v>
      </c>
      <c r="M566" s="44">
        <f t="shared" si="57"/>
        <v>49900</v>
      </c>
      <c r="N566" s="44">
        <f t="shared" si="58"/>
        <v>0</v>
      </c>
    </row>
    <row r="567" spans="2:14" ht="54" customHeight="1" x14ac:dyDescent="0.2">
      <c r="B567" s="148"/>
      <c r="C567" s="148"/>
      <c r="D567" s="148"/>
      <c r="E567" s="149"/>
      <c r="F567" s="147" t="s">
        <v>734</v>
      </c>
      <c r="G567" s="198">
        <v>43998</v>
      </c>
      <c r="H567" s="198">
        <v>0</v>
      </c>
      <c r="I567" s="198">
        <v>42295.199999999997</v>
      </c>
      <c r="J567" s="198">
        <v>0</v>
      </c>
      <c r="K567" s="198">
        <v>0</v>
      </c>
      <c r="L567" s="198">
        <v>0</v>
      </c>
      <c r="M567" s="44">
        <f t="shared" si="57"/>
        <v>43998</v>
      </c>
      <c r="N567" s="44">
        <f t="shared" si="58"/>
        <v>42295.199999999997</v>
      </c>
    </row>
    <row r="568" spans="2:14" ht="31.5" x14ac:dyDescent="0.2">
      <c r="B568" s="148"/>
      <c r="C568" s="148"/>
      <c r="D568" s="148"/>
      <c r="E568" s="149"/>
      <c r="F568" s="147" t="s">
        <v>733</v>
      </c>
      <c r="G568" s="198">
        <v>40000</v>
      </c>
      <c r="H568" s="198">
        <v>0</v>
      </c>
      <c r="I568" s="198">
        <v>0</v>
      </c>
      <c r="J568" s="198">
        <v>0</v>
      </c>
      <c r="K568" s="198">
        <v>0</v>
      </c>
      <c r="L568" s="198">
        <v>0</v>
      </c>
      <c r="M568" s="44">
        <f t="shared" si="57"/>
        <v>40000</v>
      </c>
      <c r="N568" s="44">
        <f t="shared" si="58"/>
        <v>0</v>
      </c>
    </row>
    <row r="569" spans="2:14" ht="49.5" customHeight="1" x14ac:dyDescent="0.2">
      <c r="B569" s="148"/>
      <c r="C569" s="148"/>
      <c r="D569" s="148"/>
      <c r="E569" s="149"/>
      <c r="F569" s="147" t="s">
        <v>732</v>
      </c>
      <c r="G569" s="198">
        <v>25000</v>
      </c>
      <c r="H569" s="198">
        <v>0</v>
      </c>
      <c r="I569" s="198">
        <v>22545.599999999999</v>
      </c>
      <c r="J569" s="198">
        <v>0</v>
      </c>
      <c r="K569" s="198">
        <v>0</v>
      </c>
      <c r="L569" s="198">
        <v>0</v>
      </c>
      <c r="M569" s="44">
        <f t="shared" si="57"/>
        <v>25000</v>
      </c>
      <c r="N569" s="44">
        <f t="shared" si="58"/>
        <v>22545.599999999999</v>
      </c>
    </row>
    <row r="570" spans="2:14" ht="52.5" customHeight="1" x14ac:dyDescent="0.2">
      <c r="B570" s="148"/>
      <c r="C570" s="148"/>
      <c r="D570" s="148"/>
      <c r="E570" s="149"/>
      <c r="F570" s="147" t="s">
        <v>731</v>
      </c>
      <c r="G570" s="198">
        <v>25000</v>
      </c>
      <c r="H570" s="198">
        <v>0</v>
      </c>
      <c r="I570" s="198">
        <v>22275.18</v>
      </c>
      <c r="J570" s="198">
        <v>0</v>
      </c>
      <c r="K570" s="198">
        <v>0</v>
      </c>
      <c r="L570" s="198">
        <v>0</v>
      </c>
      <c r="M570" s="44">
        <f t="shared" si="57"/>
        <v>25000</v>
      </c>
      <c r="N570" s="44">
        <f t="shared" si="58"/>
        <v>22275.18</v>
      </c>
    </row>
    <row r="571" spans="2:14" ht="39.75" customHeight="1" x14ac:dyDescent="0.2">
      <c r="B571" s="148"/>
      <c r="C571" s="148"/>
      <c r="D571" s="148"/>
      <c r="E571" s="149"/>
      <c r="F571" s="147" t="s">
        <v>730</v>
      </c>
      <c r="G571" s="198">
        <v>12000</v>
      </c>
      <c r="H571" s="198">
        <v>0</v>
      </c>
      <c r="I571" s="198">
        <v>0</v>
      </c>
      <c r="J571" s="198">
        <v>0</v>
      </c>
      <c r="K571" s="198">
        <v>0</v>
      </c>
      <c r="L571" s="198">
        <v>0</v>
      </c>
      <c r="M571" s="44">
        <f t="shared" si="57"/>
        <v>12000</v>
      </c>
      <c r="N571" s="44">
        <f t="shared" si="58"/>
        <v>0</v>
      </c>
    </row>
    <row r="572" spans="2:14" ht="34.5" customHeight="1" x14ac:dyDescent="0.2">
      <c r="B572" s="148"/>
      <c r="C572" s="148"/>
      <c r="D572" s="148"/>
      <c r="E572" s="149"/>
      <c r="F572" s="147" t="s">
        <v>762</v>
      </c>
      <c r="G572" s="198">
        <v>20000</v>
      </c>
      <c r="H572" s="198">
        <v>0</v>
      </c>
      <c r="I572" s="198">
        <v>19883.28</v>
      </c>
      <c r="J572" s="198">
        <v>0</v>
      </c>
      <c r="K572" s="198">
        <v>0</v>
      </c>
      <c r="L572" s="198">
        <v>0</v>
      </c>
      <c r="M572" s="44">
        <f t="shared" si="57"/>
        <v>20000</v>
      </c>
      <c r="N572" s="44">
        <f t="shared" si="58"/>
        <v>19883.28</v>
      </c>
    </row>
    <row r="573" spans="2:14" ht="47.25" x14ac:dyDescent="0.2">
      <c r="B573" s="148"/>
      <c r="C573" s="148"/>
      <c r="D573" s="148"/>
      <c r="E573" s="149"/>
      <c r="F573" s="147" t="s">
        <v>729</v>
      </c>
      <c r="G573" s="198">
        <v>40000</v>
      </c>
      <c r="H573" s="198">
        <v>0</v>
      </c>
      <c r="I573" s="198">
        <v>0</v>
      </c>
      <c r="J573" s="198">
        <v>0</v>
      </c>
      <c r="K573" s="198">
        <v>0</v>
      </c>
      <c r="L573" s="198">
        <v>0</v>
      </c>
      <c r="M573" s="44">
        <f t="shared" si="57"/>
        <v>40000</v>
      </c>
      <c r="N573" s="44">
        <f t="shared" si="58"/>
        <v>0</v>
      </c>
    </row>
    <row r="574" spans="2:14" ht="31.5" hidden="1" x14ac:dyDescent="0.2">
      <c r="B574" s="148"/>
      <c r="C574" s="148"/>
      <c r="D574" s="148"/>
      <c r="E574" s="149"/>
      <c r="F574" s="147" t="s">
        <v>595</v>
      </c>
      <c r="G574" s="198">
        <v>0</v>
      </c>
      <c r="H574" s="198">
        <v>0</v>
      </c>
      <c r="I574" s="198">
        <v>0</v>
      </c>
      <c r="J574" s="198">
        <v>0</v>
      </c>
      <c r="K574" s="198">
        <v>0</v>
      </c>
      <c r="L574" s="198">
        <v>0</v>
      </c>
      <c r="M574" s="44">
        <f t="shared" si="57"/>
        <v>0</v>
      </c>
      <c r="N574" s="44">
        <f t="shared" si="58"/>
        <v>0</v>
      </c>
    </row>
    <row r="575" spans="2:14" ht="34.5" customHeight="1" x14ac:dyDescent="0.2">
      <c r="B575" s="148"/>
      <c r="C575" s="148"/>
      <c r="D575" s="148"/>
      <c r="E575" s="149"/>
      <c r="F575" s="147" t="s">
        <v>728</v>
      </c>
      <c r="G575" s="198">
        <v>12528</v>
      </c>
      <c r="H575" s="198">
        <v>0</v>
      </c>
      <c r="I575" s="198">
        <v>0</v>
      </c>
      <c r="J575" s="198">
        <v>0</v>
      </c>
      <c r="K575" s="198">
        <v>0</v>
      </c>
      <c r="L575" s="198">
        <v>0</v>
      </c>
      <c r="M575" s="44">
        <f t="shared" si="57"/>
        <v>12528</v>
      </c>
      <c r="N575" s="44">
        <f t="shared" si="58"/>
        <v>0</v>
      </c>
    </row>
    <row r="576" spans="2:14" ht="53.25" customHeight="1" x14ac:dyDescent="0.25">
      <c r="B576" s="148"/>
      <c r="C576" s="148"/>
      <c r="D576" s="148"/>
      <c r="E576" s="149"/>
      <c r="F576" s="218" t="s">
        <v>727</v>
      </c>
      <c r="G576" s="198">
        <v>30000</v>
      </c>
      <c r="H576" s="198"/>
      <c r="I576" s="198">
        <v>0</v>
      </c>
      <c r="J576" s="198">
        <v>0</v>
      </c>
      <c r="K576" s="198"/>
      <c r="L576" s="198">
        <v>0</v>
      </c>
      <c r="M576" s="44">
        <f t="shared" si="57"/>
        <v>30000</v>
      </c>
      <c r="N576" s="44">
        <f t="shared" si="58"/>
        <v>0</v>
      </c>
    </row>
    <row r="577" spans="2:14" ht="24.75" customHeight="1" x14ac:dyDescent="0.2">
      <c r="B577" s="148"/>
      <c r="C577" s="148"/>
      <c r="D577" s="148"/>
      <c r="E577" s="149"/>
      <c r="F577" s="147" t="s">
        <v>726</v>
      </c>
      <c r="G577" s="198">
        <v>30000</v>
      </c>
      <c r="H577" s="198"/>
      <c r="I577" s="198">
        <v>30000</v>
      </c>
      <c r="J577" s="198">
        <v>0</v>
      </c>
      <c r="K577" s="198"/>
      <c r="L577" s="198">
        <v>0</v>
      </c>
      <c r="M577" s="44">
        <f t="shared" si="57"/>
        <v>30000</v>
      </c>
      <c r="N577" s="44">
        <f t="shared" si="58"/>
        <v>30000</v>
      </c>
    </row>
    <row r="578" spans="2:14" ht="31.5" x14ac:dyDescent="0.2">
      <c r="B578" s="46"/>
      <c r="C578" s="46"/>
      <c r="D578" s="46"/>
      <c r="E578" s="34"/>
      <c r="F578" s="150" t="s">
        <v>725</v>
      </c>
      <c r="G578" s="189">
        <v>5100</v>
      </c>
      <c r="H578" s="189">
        <v>5100</v>
      </c>
      <c r="I578" s="189">
        <v>5100</v>
      </c>
      <c r="J578" s="189">
        <v>0</v>
      </c>
      <c r="K578" s="189">
        <v>0</v>
      </c>
      <c r="L578" s="189">
        <v>0</v>
      </c>
      <c r="M578" s="44">
        <f>G578+J578</f>
        <v>5100</v>
      </c>
      <c r="N578" s="44">
        <f t="shared" si="58"/>
        <v>5100</v>
      </c>
    </row>
    <row r="579" spans="2:14" ht="31.5" hidden="1" x14ac:dyDescent="0.2">
      <c r="B579" s="46"/>
      <c r="C579" s="46"/>
      <c r="D579" s="46"/>
      <c r="E579" s="34"/>
      <c r="F579" s="150" t="s">
        <v>596</v>
      </c>
      <c r="G579" s="189"/>
      <c r="H579" s="189"/>
      <c r="I579" s="189"/>
      <c r="J579" s="189"/>
      <c r="K579" s="189"/>
      <c r="L579" s="189"/>
      <c r="M579" s="44"/>
      <c r="N579" s="44">
        <f t="shared" si="58"/>
        <v>0</v>
      </c>
    </row>
    <row r="580" spans="2:14" ht="31.5" x14ac:dyDescent="0.2">
      <c r="B580" s="46" t="s">
        <v>375</v>
      </c>
      <c r="C580" s="46" t="s">
        <v>9</v>
      </c>
      <c r="D580" s="46" t="s">
        <v>10</v>
      </c>
      <c r="E580" s="34" t="s">
        <v>11</v>
      </c>
      <c r="F580" s="52"/>
      <c r="G580" s="189">
        <f t="shared" ref="G580:L580" si="76">G581+G582+G583+G584+G585+G586+G587+G588</f>
        <v>128900</v>
      </c>
      <c r="H580" s="189">
        <f t="shared" si="76"/>
        <v>20000</v>
      </c>
      <c r="I580" s="189">
        <f t="shared" si="76"/>
        <v>125950</v>
      </c>
      <c r="J580" s="189">
        <f t="shared" si="76"/>
        <v>0</v>
      </c>
      <c r="K580" s="189">
        <f t="shared" si="76"/>
        <v>0</v>
      </c>
      <c r="L580" s="189">
        <f t="shared" si="76"/>
        <v>0</v>
      </c>
      <c r="M580" s="44">
        <f t="shared" si="57"/>
        <v>128900</v>
      </c>
      <c r="N580" s="44">
        <f t="shared" si="58"/>
        <v>125950</v>
      </c>
    </row>
    <row r="581" spans="2:14" ht="33" customHeight="1" x14ac:dyDescent="0.2">
      <c r="B581" s="46"/>
      <c r="C581" s="46"/>
      <c r="D581" s="46"/>
      <c r="E581" s="34"/>
      <c r="F581" s="150" t="s">
        <v>724</v>
      </c>
      <c r="G581" s="189">
        <v>20000</v>
      </c>
      <c r="H581" s="189">
        <v>20000</v>
      </c>
      <c r="I581" s="189">
        <v>20000</v>
      </c>
      <c r="J581" s="189">
        <v>0</v>
      </c>
      <c r="K581" s="189">
        <v>0</v>
      </c>
      <c r="L581" s="189">
        <v>0</v>
      </c>
      <c r="M581" s="44">
        <f t="shared" si="57"/>
        <v>20000</v>
      </c>
      <c r="N581" s="44">
        <f t="shared" si="58"/>
        <v>20000</v>
      </c>
    </row>
    <row r="582" spans="2:14" hidden="1" x14ac:dyDescent="0.2">
      <c r="B582" s="46"/>
      <c r="C582" s="46"/>
      <c r="D582" s="46"/>
      <c r="E582" s="34"/>
      <c r="F582" s="150"/>
      <c r="G582" s="189"/>
      <c r="H582" s="189"/>
      <c r="I582" s="189">
        <v>0</v>
      </c>
      <c r="J582" s="189">
        <v>0</v>
      </c>
      <c r="K582" s="189">
        <v>0</v>
      </c>
      <c r="L582" s="189">
        <v>0</v>
      </c>
      <c r="M582" s="44">
        <f t="shared" si="57"/>
        <v>0</v>
      </c>
      <c r="N582" s="44">
        <f t="shared" si="58"/>
        <v>0</v>
      </c>
    </row>
    <row r="583" spans="2:14" ht="40.5" customHeight="1" x14ac:dyDescent="0.2">
      <c r="B583" s="46"/>
      <c r="C583" s="46"/>
      <c r="D583" s="46"/>
      <c r="E583" s="34"/>
      <c r="F583" s="150" t="s">
        <v>723</v>
      </c>
      <c r="G583" s="189">
        <v>93900</v>
      </c>
      <c r="H583" s="189">
        <v>0</v>
      </c>
      <c r="I583" s="189">
        <v>91000</v>
      </c>
      <c r="J583" s="189">
        <v>0</v>
      </c>
      <c r="K583" s="189">
        <v>0</v>
      </c>
      <c r="L583" s="189">
        <v>0</v>
      </c>
      <c r="M583" s="44">
        <f t="shared" si="57"/>
        <v>93900</v>
      </c>
      <c r="N583" s="44">
        <f t="shared" si="58"/>
        <v>91000</v>
      </c>
    </row>
    <row r="584" spans="2:14" ht="40.9" customHeight="1" x14ac:dyDescent="0.2">
      <c r="B584" s="46"/>
      <c r="C584" s="46"/>
      <c r="D584" s="46"/>
      <c r="E584" s="34"/>
      <c r="F584" s="150" t="s">
        <v>712</v>
      </c>
      <c r="G584" s="189">
        <v>15000</v>
      </c>
      <c r="H584" s="189">
        <v>0</v>
      </c>
      <c r="I584" s="189">
        <v>14950</v>
      </c>
      <c r="J584" s="189">
        <v>0</v>
      </c>
      <c r="K584" s="207">
        <v>0</v>
      </c>
      <c r="L584" s="189">
        <v>0</v>
      </c>
      <c r="M584" s="44">
        <f t="shared" si="57"/>
        <v>15000</v>
      </c>
      <c r="N584" s="44">
        <f t="shared" si="58"/>
        <v>14950</v>
      </c>
    </row>
    <row r="585" spans="2:14" ht="42.75" hidden="1" customHeight="1" x14ac:dyDescent="0.2">
      <c r="B585" s="46"/>
      <c r="C585" s="46"/>
      <c r="D585" s="46"/>
      <c r="E585" s="34"/>
      <c r="F585" s="150" t="s">
        <v>597</v>
      </c>
      <c r="G585" s="189">
        <v>0</v>
      </c>
      <c r="H585" s="189">
        <v>0</v>
      </c>
      <c r="I585" s="189">
        <v>0</v>
      </c>
      <c r="J585" s="189">
        <v>0</v>
      </c>
      <c r="K585" s="207">
        <v>0</v>
      </c>
      <c r="L585" s="189">
        <v>0</v>
      </c>
      <c r="M585" s="44">
        <f t="shared" si="57"/>
        <v>0</v>
      </c>
      <c r="N585" s="44">
        <f t="shared" si="58"/>
        <v>0</v>
      </c>
    </row>
    <row r="586" spans="2:14" ht="58.5" hidden="1" customHeight="1" x14ac:dyDescent="0.2">
      <c r="B586" s="46"/>
      <c r="C586" s="46"/>
      <c r="D586" s="46"/>
      <c r="E586" s="34"/>
      <c r="F586" s="150" t="s">
        <v>598</v>
      </c>
      <c r="G586" s="189">
        <v>0</v>
      </c>
      <c r="H586" s="189">
        <v>0</v>
      </c>
      <c r="I586" s="189">
        <v>0</v>
      </c>
      <c r="J586" s="189">
        <v>0</v>
      </c>
      <c r="K586" s="207">
        <v>0</v>
      </c>
      <c r="L586" s="189">
        <v>0</v>
      </c>
      <c r="M586" s="44">
        <f t="shared" si="57"/>
        <v>0</v>
      </c>
      <c r="N586" s="44">
        <f t="shared" si="58"/>
        <v>0</v>
      </c>
    </row>
    <row r="587" spans="2:14" ht="42.75" hidden="1" customHeight="1" x14ac:dyDescent="0.2">
      <c r="B587" s="46"/>
      <c r="C587" s="46"/>
      <c r="D587" s="46"/>
      <c r="E587" s="34"/>
      <c r="F587" s="150" t="s">
        <v>599</v>
      </c>
      <c r="G587" s="189">
        <v>0</v>
      </c>
      <c r="H587" s="189">
        <v>0</v>
      </c>
      <c r="I587" s="189">
        <v>0</v>
      </c>
      <c r="J587" s="189">
        <v>0</v>
      </c>
      <c r="K587" s="207">
        <v>0</v>
      </c>
      <c r="L587" s="189">
        <v>0</v>
      </c>
      <c r="M587" s="44">
        <f t="shared" si="57"/>
        <v>0</v>
      </c>
      <c r="N587" s="44">
        <f t="shared" si="58"/>
        <v>0</v>
      </c>
    </row>
    <row r="588" spans="2:14" hidden="1" x14ac:dyDescent="0.2">
      <c r="B588" s="46"/>
      <c r="C588" s="46"/>
      <c r="D588" s="46"/>
      <c r="E588" s="34"/>
      <c r="F588" s="150"/>
      <c r="G588" s="189"/>
      <c r="H588" s="189"/>
      <c r="I588" s="189"/>
      <c r="J588" s="189"/>
      <c r="K588" s="207"/>
      <c r="L588" s="189"/>
      <c r="M588" s="44">
        <f t="shared" si="57"/>
        <v>0</v>
      </c>
      <c r="N588" s="44">
        <f t="shared" si="58"/>
        <v>0</v>
      </c>
    </row>
    <row r="589" spans="2:14" ht="51" customHeight="1" x14ac:dyDescent="0.2">
      <c r="B589" s="46" t="s">
        <v>374</v>
      </c>
      <c r="C589" s="30" t="s">
        <v>4</v>
      </c>
      <c r="D589" s="30" t="s">
        <v>5</v>
      </c>
      <c r="E589" s="34" t="s">
        <v>6</v>
      </c>
      <c r="F589" s="52" t="s">
        <v>640</v>
      </c>
      <c r="G589" s="189">
        <v>0</v>
      </c>
      <c r="H589" s="189">
        <v>0</v>
      </c>
      <c r="I589" s="189">
        <v>0</v>
      </c>
      <c r="J589" s="189">
        <v>105000</v>
      </c>
      <c r="K589" s="207">
        <v>0</v>
      </c>
      <c r="L589" s="189">
        <v>72000</v>
      </c>
      <c r="M589" s="44">
        <f>G589+J589</f>
        <v>105000</v>
      </c>
      <c r="N589" s="44">
        <f>I589+L589</f>
        <v>72000</v>
      </c>
    </row>
    <row r="590" spans="2:14" hidden="1" x14ac:dyDescent="0.2">
      <c r="B590" s="64"/>
      <c r="C590" s="151"/>
      <c r="D590" s="151"/>
      <c r="E590" s="88"/>
      <c r="F590" s="68"/>
      <c r="G590" s="208"/>
      <c r="H590" s="208"/>
      <c r="I590" s="208"/>
      <c r="J590" s="208"/>
      <c r="K590" s="208"/>
      <c r="L590" s="142"/>
      <c r="M590" s="44">
        <f t="shared" si="57"/>
        <v>0</v>
      </c>
      <c r="N590" s="44">
        <f t="shared" si="58"/>
        <v>0</v>
      </c>
    </row>
    <row r="591" spans="2:14" x14ac:dyDescent="0.2">
      <c r="B591" s="46" t="s">
        <v>2</v>
      </c>
      <c r="C591" s="60"/>
      <c r="D591" s="60"/>
      <c r="E591" s="104" t="s">
        <v>7</v>
      </c>
      <c r="F591" s="59"/>
      <c r="G591" s="142">
        <f>G544+G537+G534+G522+G520+G502+G452+G557+G533+G554</f>
        <v>84569335.510000005</v>
      </c>
      <c r="H591" s="142">
        <f>H544+H537+H534+H522+H520+H502+H452+H557</f>
        <v>20950263.870000001</v>
      </c>
      <c r="I591" s="142">
        <f>I544+I537+I534+I522+I520+I502+I452+I557+I554</f>
        <v>80335570.590000004</v>
      </c>
      <c r="J591" s="142">
        <f>J544+J537+J534+J522+J520+J502+J452+J557+J533</f>
        <v>37713072</v>
      </c>
      <c r="K591" s="142">
        <f>K544+K537+K534+K522+K520+K502+K452+K557+K533</f>
        <v>6957000</v>
      </c>
      <c r="L591" s="142">
        <f>L544+L537+L534+L522+L520+L502+L452+L557+L533</f>
        <v>33616400.300000004</v>
      </c>
      <c r="M591" s="43">
        <f>G591+J591</f>
        <v>122282407.51000001</v>
      </c>
      <c r="N591" s="43">
        <f>I591+L591</f>
        <v>113951970.89000002</v>
      </c>
    </row>
    <row r="592" spans="2:14" ht="47.25" x14ac:dyDescent="0.25">
      <c r="B592" s="46" t="s">
        <v>384</v>
      </c>
      <c r="C592" s="152"/>
      <c r="D592" s="152"/>
      <c r="E592" s="110" t="s">
        <v>202</v>
      </c>
      <c r="F592" s="59"/>
      <c r="G592" s="210"/>
      <c r="H592" s="210"/>
      <c r="I592" s="210"/>
      <c r="J592" s="210"/>
      <c r="K592" s="210"/>
      <c r="L592" s="210"/>
      <c r="M592" s="44"/>
      <c r="N592" s="44"/>
    </row>
    <row r="593" spans="2:14" ht="47.25" hidden="1" x14ac:dyDescent="0.25">
      <c r="B593" s="153" t="s">
        <v>154</v>
      </c>
      <c r="C593" s="46"/>
      <c r="D593" s="46"/>
      <c r="E593" s="90" t="s">
        <v>202</v>
      </c>
      <c r="F593" s="59"/>
      <c r="G593" s="210"/>
      <c r="H593" s="210"/>
      <c r="I593" s="210"/>
      <c r="J593" s="210"/>
      <c r="K593" s="210"/>
      <c r="L593" s="210"/>
      <c r="M593" s="44"/>
      <c r="N593" s="44"/>
    </row>
    <row r="594" spans="2:14" ht="141.75" hidden="1" x14ac:dyDescent="0.2">
      <c r="B594" s="153" t="s">
        <v>415</v>
      </c>
      <c r="C594" s="46" t="s">
        <v>282</v>
      </c>
      <c r="D594" s="46" t="s">
        <v>10</v>
      </c>
      <c r="E594" s="50" t="s">
        <v>175</v>
      </c>
      <c r="F594" s="32" t="s">
        <v>419</v>
      </c>
      <c r="G594" s="210" t="e">
        <f>#REF!+J594</f>
        <v>#REF!</v>
      </c>
      <c r="H594" s="210"/>
      <c r="I594" s="212"/>
      <c r="J594" s="210">
        <v>0</v>
      </c>
      <c r="K594" s="210"/>
      <c r="L594" s="210"/>
      <c r="M594" s="44" t="e">
        <f t="shared" ref="M594:M599" si="77">G594+J594</f>
        <v>#REF!</v>
      </c>
      <c r="N594" s="44">
        <f t="shared" si="58"/>
        <v>0</v>
      </c>
    </row>
    <row r="595" spans="2:14" hidden="1" x14ac:dyDescent="0.2">
      <c r="B595" s="153"/>
      <c r="C595" s="46"/>
      <c r="D595" s="46"/>
      <c r="E595" s="50"/>
      <c r="F595" s="32"/>
      <c r="G595" s="210"/>
      <c r="H595" s="210"/>
      <c r="I595" s="212"/>
      <c r="J595" s="210"/>
      <c r="K595" s="210"/>
      <c r="L595" s="210"/>
      <c r="M595" s="44">
        <f t="shared" si="77"/>
        <v>0</v>
      </c>
      <c r="N595" s="44">
        <f t="shared" si="58"/>
        <v>0</v>
      </c>
    </row>
    <row r="596" spans="2:14" ht="63" hidden="1" x14ac:dyDescent="0.2">
      <c r="B596" s="58"/>
      <c r="C596" s="58"/>
      <c r="D596" s="58"/>
      <c r="E596" s="58"/>
      <c r="F596" s="59" t="s">
        <v>437</v>
      </c>
      <c r="G596" s="142">
        <f>G597+G598</f>
        <v>0</v>
      </c>
      <c r="H596" s="142"/>
      <c r="I596" s="142"/>
      <c r="J596" s="142">
        <f>J597+J598</f>
        <v>0</v>
      </c>
      <c r="K596" s="142"/>
      <c r="L596" s="142"/>
      <c r="M596" s="44">
        <f t="shared" si="77"/>
        <v>0</v>
      </c>
      <c r="N596" s="44">
        <f t="shared" si="58"/>
        <v>0</v>
      </c>
    </row>
    <row r="597" spans="2:14" ht="110.25" hidden="1" x14ac:dyDescent="0.2">
      <c r="B597" s="46" t="s">
        <v>436</v>
      </c>
      <c r="C597" s="46" t="s">
        <v>139</v>
      </c>
      <c r="D597" s="46" t="s">
        <v>18</v>
      </c>
      <c r="E597" s="50" t="s">
        <v>435</v>
      </c>
      <c r="F597" s="32" t="s">
        <v>442</v>
      </c>
      <c r="G597" s="189"/>
      <c r="H597" s="189"/>
      <c r="I597" s="189"/>
      <c r="J597" s="189"/>
      <c r="K597" s="189"/>
      <c r="L597" s="189"/>
      <c r="M597" s="44">
        <f t="shared" si="77"/>
        <v>0</v>
      </c>
      <c r="N597" s="44">
        <f t="shared" si="58"/>
        <v>0</v>
      </c>
    </row>
    <row r="598" spans="2:14" ht="63" hidden="1" x14ac:dyDescent="0.2">
      <c r="B598" s="46" t="s">
        <v>438</v>
      </c>
      <c r="C598" s="46" t="s">
        <v>141</v>
      </c>
      <c r="D598" s="46" t="s">
        <v>143</v>
      </c>
      <c r="E598" s="50" t="s">
        <v>413</v>
      </c>
      <c r="F598" s="32" t="s">
        <v>439</v>
      </c>
      <c r="G598" s="189"/>
      <c r="H598" s="189"/>
      <c r="I598" s="189"/>
      <c r="J598" s="189"/>
      <c r="K598" s="189"/>
      <c r="L598" s="189"/>
      <c r="M598" s="44">
        <f t="shared" si="77"/>
        <v>0</v>
      </c>
      <c r="N598" s="44">
        <f t="shared" si="58"/>
        <v>0</v>
      </c>
    </row>
    <row r="599" spans="2:14" ht="47.25" x14ac:dyDescent="0.2">
      <c r="B599" s="153" t="s">
        <v>155</v>
      </c>
      <c r="C599" s="153" t="s">
        <v>4</v>
      </c>
      <c r="D599" s="153" t="s">
        <v>5</v>
      </c>
      <c r="E599" s="155" t="s">
        <v>6</v>
      </c>
      <c r="F599" s="59" t="s">
        <v>344</v>
      </c>
      <c r="G599" s="142">
        <v>289245.13</v>
      </c>
      <c r="H599" s="142">
        <v>0</v>
      </c>
      <c r="I599" s="142">
        <v>0</v>
      </c>
      <c r="J599" s="142">
        <v>0</v>
      </c>
      <c r="K599" s="142">
        <v>0</v>
      </c>
      <c r="L599" s="142">
        <v>0</v>
      </c>
      <c r="M599" s="43">
        <f t="shared" si="77"/>
        <v>289245.13</v>
      </c>
      <c r="N599" s="43">
        <f>I599+L599</f>
        <v>0</v>
      </c>
    </row>
    <row r="600" spans="2:14" ht="110.25" hidden="1" x14ac:dyDescent="0.2">
      <c r="B600" s="154" t="s">
        <v>155</v>
      </c>
      <c r="C600" s="154" t="s">
        <v>4</v>
      </c>
      <c r="D600" s="154" t="s">
        <v>5</v>
      </c>
      <c r="E600" s="156" t="s">
        <v>6</v>
      </c>
      <c r="F600" s="66" t="s">
        <v>362</v>
      </c>
      <c r="G600" s="142" t="e">
        <f>#REF!+J600</f>
        <v>#REF!</v>
      </c>
      <c r="H600" s="142"/>
      <c r="I600" s="189"/>
      <c r="J600" s="142">
        <v>0</v>
      </c>
      <c r="K600" s="142"/>
      <c r="L600" s="142"/>
      <c r="M600" s="43" t="e">
        <f t="shared" ref="M600:M608" si="78">G600+J600</f>
        <v>#REF!</v>
      </c>
      <c r="N600" s="43">
        <f t="shared" ref="N600:N608" si="79">I600+L600</f>
        <v>0</v>
      </c>
    </row>
    <row r="601" spans="2:14" ht="63" hidden="1" x14ac:dyDescent="0.25">
      <c r="B601" s="154"/>
      <c r="C601" s="154"/>
      <c r="D601" s="64"/>
      <c r="E601" s="70"/>
      <c r="F601" s="66" t="s">
        <v>416</v>
      </c>
      <c r="G601" s="142" t="e">
        <f>#REF!+J601</f>
        <v>#REF!</v>
      </c>
      <c r="H601" s="142"/>
      <c r="I601" s="142"/>
      <c r="J601" s="142">
        <f>J602+J603</f>
        <v>0</v>
      </c>
      <c r="K601" s="142"/>
      <c r="L601" s="142"/>
      <c r="M601" s="43" t="e">
        <f t="shared" si="78"/>
        <v>#REF!</v>
      </c>
      <c r="N601" s="43">
        <f t="shared" si="79"/>
        <v>0</v>
      </c>
    </row>
    <row r="602" spans="2:14" ht="110.25" hidden="1" x14ac:dyDescent="0.2">
      <c r="B602" s="27">
        <v>3711010</v>
      </c>
      <c r="C602" s="64" t="s">
        <v>105</v>
      </c>
      <c r="D602" s="64" t="s">
        <v>144</v>
      </c>
      <c r="E602" s="88" t="s">
        <v>209</v>
      </c>
      <c r="F602" s="85" t="s">
        <v>417</v>
      </c>
      <c r="G602" s="189" t="e">
        <f>#REF!+J602</f>
        <v>#REF!</v>
      </c>
      <c r="H602" s="189"/>
      <c r="I602" s="189"/>
      <c r="J602" s="189"/>
      <c r="K602" s="189"/>
      <c r="L602" s="142"/>
      <c r="M602" s="43" t="e">
        <f t="shared" si="78"/>
        <v>#REF!</v>
      </c>
      <c r="N602" s="43">
        <f t="shared" si="79"/>
        <v>0</v>
      </c>
    </row>
    <row r="603" spans="2:14" ht="126" hidden="1" x14ac:dyDescent="0.2">
      <c r="B603" s="27">
        <v>3717322</v>
      </c>
      <c r="C603" s="64" t="s">
        <v>420</v>
      </c>
      <c r="D603" s="64" t="s">
        <v>18</v>
      </c>
      <c r="E603" s="88" t="s">
        <v>225</v>
      </c>
      <c r="F603" s="85" t="s">
        <v>421</v>
      </c>
      <c r="G603" s="189" t="e">
        <f>#REF!+J603</f>
        <v>#REF!</v>
      </c>
      <c r="H603" s="189"/>
      <c r="I603" s="189"/>
      <c r="J603" s="189">
        <f>1000000-1000000</f>
        <v>0</v>
      </c>
      <c r="K603" s="189"/>
      <c r="L603" s="142"/>
      <c r="M603" s="43" t="e">
        <f t="shared" si="78"/>
        <v>#REF!</v>
      </c>
      <c r="N603" s="43">
        <f t="shared" si="79"/>
        <v>0</v>
      </c>
    </row>
    <row r="604" spans="2:14" ht="141.75" hidden="1" x14ac:dyDescent="0.2">
      <c r="B604" s="27">
        <v>3717461</v>
      </c>
      <c r="C604" s="64" t="s">
        <v>141</v>
      </c>
      <c r="D604" s="64" t="s">
        <v>143</v>
      </c>
      <c r="E604" s="88" t="s">
        <v>413</v>
      </c>
      <c r="F604" s="157" t="s">
        <v>425</v>
      </c>
      <c r="G604" s="142" t="e">
        <f>#REF!+J604</f>
        <v>#REF!</v>
      </c>
      <c r="H604" s="142"/>
      <c r="I604" s="189"/>
      <c r="J604" s="189">
        <v>0</v>
      </c>
      <c r="K604" s="189"/>
      <c r="L604" s="142"/>
      <c r="M604" s="43" t="e">
        <f t="shared" si="78"/>
        <v>#REF!</v>
      </c>
      <c r="N604" s="43">
        <f t="shared" si="79"/>
        <v>0</v>
      </c>
    </row>
    <row r="605" spans="2:14" ht="110.25" hidden="1" x14ac:dyDescent="0.2">
      <c r="B605" s="153" t="s">
        <v>155</v>
      </c>
      <c r="C605" s="153" t="s">
        <v>4</v>
      </c>
      <c r="D605" s="153" t="s">
        <v>5</v>
      </c>
      <c r="E605" s="155" t="s">
        <v>6</v>
      </c>
      <c r="F605" s="57" t="s">
        <v>497</v>
      </c>
      <c r="G605" s="142">
        <v>0</v>
      </c>
      <c r="H605" s="142"/>
      <c r="I605" s="189">
        <v>0</v>
      </c>
      <c r="J605" s="189"/>
      <c r="K605" s="189"/>
      <c r="L605" s="142"/>
      <c r="M605" s="43">
        <f t="shared" si="78"/>
        <v>0</v>
      </c>
      <c r="N605" s="43">
        <f t="shared" si="79"/>
        <v>0</v>
      </c>
    </row>
    <row r="606" spans="2:14" ht="47.25" hidden="1" x14ac:dyDescent="0.2">
      <c r="B606" s="153" t="s">
        <v>155</v>
      </c>
      <c r="C606" s="153" t="s">
        <v>4</v>
      </c>
      <c r="D606" s="153" t="s">
        <v>5</v>
      </c>
      <c r="E606" s="155" t="s">
        <v>6</v>
      </c>
      <c r="F606" s="57"/>
      <c r="G606" s="142"/>
      <c r="H606" s="142"/>
      <c r="I606" s="189"/>
      <c r="J606" s="189"/>
      <c r="K606" s="189"/>
      <c r="L606" s="142"/>
      <c r="M606" s="43">
        <f t="shared" si="78"/>
        <v>0</v>
      </c>
      <c r="N606" s="43">
        <f t="shared" si="79"/>
        <v>0</v>
      </c>
    </row>
    <row r="607" spans="2:14" ht="126" hidden="1" x14ac:dyDescent="0.2">
      <c r="B607" s="28" t="s">
        <v>499</v>
      </c>
      <c r="C607" s="46" t="s">
        <v>488</v>
      </c>
      <c r="D607" s="46" t="s">
        <v>43</v>
      </c>
      <c r="E607" s="34" t="s">
        <v>487</v>
      </c>
      <c r="F607" s="57" t="s">
        <v>498</v>
      </c>
      <c r="G607" s="142">
        <v>0</v>
      </c>
      <c r="H607" s="142">
        <v>0</v>
      </c>
      <c r="I607" s="189"/>
      <c r="J607" s="189"/>
      <c r="K607" s="189"/>
      <c r="L607" s="142"/>
      <c r="M607" s="43">
        <f t="shared" si="78"/>
        <v>0</v>
      </c>
      <c r="N607" s="43">
        <f t="shared" si="79"/>
        <v>0</v>
      </c>
    </row>
    <row r="608" spans="2:14" ht="47.25" x14ac:dyDescent="0.2">
      <c r="B608" s="28">
        <v>3717370</v>
      </c>
      <c r="C608" s="46" t="s">
        <v>4</v>
      </c>
      <c r="D608" s="46" t="s">
        <v>5</v>
      </c>
      <c r="E608" s="34" t="s">
        <v>6</v>
      </c>
      <c r="F608" s="56" t="s">
        <v>641</v>
      </c>
      <c r="G608" s="142">
        <v>1400</v>
      </c>
      <c r="H608" s="142"/>
      <c r="I608" s="142">
        <v>0</v>
      </c>
      <c r="J608" s="142">
        <v>0</v>
      </c>
      <c r="K608" s="189"/>
      <c r="L608" s="142">
        <v>0</v>
      </c>
      <c r="M608" s="43">
        <f t="shared" si="78"/>
        <v>1400</v>
      </c>
      <c r="N608" s="43">
        <f t="shared" si="79"/>
        <v>0</v>
      </c>
    </row>
    <row r="609" spans="2:14" x14ac:dyDescent="0.2">
      <c r="B609" s="28" t="s">
        <v>2</v>
      </c>
      <c r="C609" s="60"/>
      <c r="D609" s="60"/>
      <c r="E609" s="31" t="s">
        <v>7</v>
      </c>
      <c r="F609" s="59"/>
      <c r="G609" s="142">
        <f>G599+G605+G607+G608</f>
        <v>290645.13</v>
      </c>
      <c r="H609" s="142">
        <f t="shared" ref="H609:N609" si="80">H599+H605+H607+H608</f>
        <v>0</v>
      </c>
      <c r="I609" s="142">
        <f t="shared" si="80"/>
        <v>0</v>
      </c>
      <c r="J609" s="142">
        <f t="shared" si="80"/>
        <v>0</v>
      </c>
      <c r="K609" s="142">
        <f t="shared" si="80"/>
        <v>0</v>
      </c>
      <c r="L609" s="142">
        <f t="shared" si="80"/>
        <v>0</v>
      </c>
      <c r="M609" s="142">
        <f t="shared" si="80"/>
        <v>290645.13</v>
      </c>
      <c r="N609" s="142">
        <f t="shared" si="80"/>
        <v>0</v>
      </c>
    </row>
    <row r="610" spans="2:14" x14ac:dyDescent="0.25">
      <c r="B610" s="158"/>
      <c r="C610" s="104" t="s">
        <v>2</v>
      </c>
      <c r="D610" s="104" t="s">
        <v>2</v>
      </c>
      <c r="E610" s="31" t="s">
        <v>3</v>
      </c>
      <c r="F610" s="59" t="s">
        <v>2</v>
      </c>
      <c r="G610" s="43">
        <f t="shared" ref="G610:L610" si="81">G609+G591+G449+G403+G279+G249+G232+G139+G91+G52</f>
        <v>170291856.29000002</v>
      </c>
      <c r="H610" s="43">
        <f t="shared" si="81"/>
        <v>25883710.740000002</v>
      </c>
      <c r="I610" s="43">
        <f t="shared" si="81"/>
        <v>160197090.11000001</v>
      </c>
      <c r="J610" s="43">
        <f t="shared" si="81"/>
        <v>138880723.03</v>
      </c>
      <c r="K610" s="43">
        <f t="shared" si="81"/>
        <v>7621223.7699999996</v>
      </c>
      <c r="L610" s="43">
        <f t="shared" si="81"/>
        <v>104386982.69</v>
      </c>
      <c r="M610" s="43">
        <f>G610+J610</f>
        <v>309172579.32000005</v>
      </c>
      <c r="N610" s="43">
        <f>I610+L610</f>
        <v>264584072.80000001</v>
      </c>
    </row>
    <row r="613" spans="2:14" ht="18.75" x14ac:dyDescent="0.3">
      <c r="B613" s="159" t="s">
        <v>600</v>
      </c>
      <c r="C613" s="160"/>
      <c r="D613" s="160"/>
      <c r="E613" s="161"/>
      <c r="F613" s="159"/>
      <c r="G613" s="213"/>
      <c r="H613" s="213"/>
      <c r="I613" s="214"/>
      <c r="J613" s="222" t="s">
        <v>601</v>
      </c>
      <c r="K613" s="222"/>
      <c r="L613" s="222"/>
      <c r="M613" s="222"/>
    </row>
    <row r="617" spans="2:14" x14ac:dyDescent="0.25">
      <c r="I617" s="215"/>
    </row>
  </sheetData>
  <mergeCells count="15">
    <mergeCell ref="E9:E10"/>
    <mergeCell ref="F9:F10"/>
    <mergeCell ref="G9:I9"/>
    <mergeCell ref="J9:L9"/>
    <mergeCell ref="M9:N9"/>
    <mergeCell ref="J2:N2"/>
    <mergeCell ref="J613:M613"/>
    <mergeCell ref="I4:J4"/>
    <mergeCell ref="B7:C7"/>
    <mergeCell ref="B8:C8"/>
    <mergeCell ref="B9:B10"/>
    <mergeCell ref="C9:C10"/>
    <mergeCell ref="B5:N5"/>
    <mergeCell ref="B6:N6"/>
    <mergeCell ref="D9:D10"/>
  </mergeCells>
  <printOptions horizontalCentered="1"/>
  <pageMargins left="0.19685039370078741" right="0.19685039370078741" top="1.5748031496062993" bottom="0.39370078740157483" header="0.35433070866141736" footer="0.19685039370078741"/>
  <pageSetup paperSize="9" scale="54" fitToHeight="50" orientation="landscape" blackAndWhite="1" r:id="rId1"/>
  <headerFooter differentFirst="1">
    <oddFooter>&amp;C&amp;P</oddFooter>
  </headerFooter>
  <rowBreaks count="2" manualBreakCount="2">
    <brk id="409" max="13" man="1"/>
    <brk id="441"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4629C2D-1541-4DA9-B118-4D38938BD4BA}">
  <ds:schemaRefs>
    <ds:schemaRef ds:uri="http://purl.org/dc/terms/"/>
    <ds:schemaRef ds:uri="http://schemas.microsoft.com/office/2006/documentManagement/types"/>
    <ds:schemaRef ds:uri="http://schemas.microsoft.com/office/2006/metadata/properties"/>
    <ds:schemaRef ds:uri="http://purl.org/dc/elements/1.1/"/>
    <ds:schemaRef ds:uri="acedc1b3-a6a6-4744-bb8f-c9b717f8a9c9"/>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01.01.23  </vt:lpstr>
      <vt:lpstr>'01.01.23  '!Заголовки_для_печати</vt:lpstr>
      <vt:lpstr>'01.01.23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Admin</cp:lastModifiedBy>
  <cp:lastPrinted>2023-03-30T06:22:09Z</cp:lastPrinted>
  <dcterms:created xsi:type="dcterms:W3CDTF">2014-01-17T10:52:16Z</dcterms:created>
  <dcterms:modified xsi:type="dcterms:W3CDTF">2023-04-18T06:08:02Z</dcterms:modified>
</cp:coreProperties>
</file>